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20" documentId="13_ncr:1_{735FC1BD-A765-4ACA-96A1-5B5551E3A8C9}" xr6:coauthVersionLast="47" xr6:coauthVersionMax="47" xr10:uidLastSave="{E5CEF585-FE5D-41E1-868D-8EB368608BF0}"/>
  <bookViews>
    <workbookView xWindow="-120" yWindow="-120" windowWidth="29040" windowHeight="17520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<sst xmlns="http://schemas.openxmlformats.org/spreadsheetml/2006/main" count="250" uniqueCount="68">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</sst>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89057.094400000002</c:v>
                </c:pt>
                <c:pt idx="1">
                  <c:v>34080.110200000003</c:v>
                </c:pt>
                <c:pt idx="2">
                  <c:v>108424.45</c:v>
                </c:pt>
                <c:pt idx="3">
                  <c:v>61347.039873806811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O23" sqref="O23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57937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11162.7</v>
      </c>
      <c r="L2" s="80"/>
      <c r="M2" s="87" t="s">
        <v>20</v>
      </c>
      <c r="N2" s="88"/>
      <c r="O2" s="138">
        <f>(BND!H3 * BND!D3)</f>
        <v>424.86366775999994</v>
      </c>
      <c r="P2" s="139"/>
      <c r="Q2" s="140">
        <f>SUM(C10,G10,K10,O10)</f>
        <v>292908.69447380683</v>
      </c>
      <c r="R2" s="141"/>
      <c r="S2" s="146">
        <v>8591</v>
      </c>
      <c r="T2" s="147"/>
    </row>
    <row r="3" spans="1:26" ht="17.25" thickBot="1" x14ac:dyDescent="0.3">
      <c r="A3" s="57" t="s">
        <v>50</v>
      </c>
      <c r="B3" s="58"/>
      <c r="C3" s="62">
        <v>31089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34846.14</v>
      </c>
      <c r="L3" s="82"/>
      <c r="M3" s="89" t="s">
        <v>22</v>
      </c>
      <c r="N3" s="90"/>
      <c r="O3" s="115">
        <f>(VEA!D3*VEA!H3)</f>
        <v>116.36097302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2193.36</v>
      </c>
      <c r="L4" s="82"/>
      <c r="M4" s="89" t="s">
        <v>19</v>
      </c>
      <c r="N4" s="90"/>
      <c r="O4" s="115">
        <f>(VT!D3*VT!H3)</f>
        <v>1264.8865107200002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60222.25</v>
      </c>
      <c r="L5" s="82"/>
      <c r="M5" s="89" t="s">
        <v>21</v>
      </c>
      <c r="N5" s="90"/>
      <c r="O5" s="115">
        <f>(VTI!D3*VTI!H3)</f>
        <v>87.900576619999981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0.96</f>
        <v>31.0944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284317.69447380683</v>
      </c>
      <c r="R6" s="122"/>
      <c r="S6" s="125">
        <f>S2/Q2</f>
        <v>2.9329959001159811E-2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89057.094400000002</v>
      </c>
      <c r="D10" s="134"/>
      <c r="E10" s="131" t="s">
        <v>59</v>
      </c>
      <c r="F10" s="132"/>
      <c r="G10" s="133">
        <f>SUM(G2:H9) * 投資!G2</f>
        <v>34080.110200000003</v>
      </c>
      <c r="H10" s="135"/>
      <c r="I10" s="131" t="s">
        <v>59</v>
      </c>
      <c r="J10" s="132"/>
      <c r="K10" s="133">
        <f>SUM(K2:L9)</f>
        <v>108424.45</v>
      </c>
      <c r="L10" s="134"/>
      <c r="M10" s="131" t="s">
        <v>59</v>
      </c>
      <c r="N10" s="132"/>
      <c r="O10" s="133">
        <f>SUM(O2:P9) * 投資!G2</f>
        <v>61347.039873806811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L21" sqref="L21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6614.6858000000002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-4.9300107759400059E-2</v>
      </c>
      <c r="H3" s="181">
        <v>204.22</v>
      </c>
      <c r="I3" s="181">
        <f>投資!G2</f>
        <v>32.39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-147.90032327820018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F22" sqref="F22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32.39</v>
      </c>
    </row>
    <row r="3" spans="1:9" ht="17.25" customHeight="1" x14ac:dyDescent="0.3">
      <c r="A3" s="160">
        <f>SUM('006208'!E3:E4,'00692'!E3:E4,'00878'!E3:E4,永豐金!E3,E2,F2)</f>
        <v>109694</v>
      </c>
      <c r="B3" s="160">
        <f>SUM('006208'!E3:E4,'006208'!G4,'00692'!E3:E4,'00692'!G4,'00878'!E3:E4,'00878'!G4,永豐金!E3,永豐金!G4)</f>
        <v>109637.45</v>
      </c>
      <c r="C3" s="1">
        <f>(B3-A3)/A3</f>
        <v>-5.1552500592560134E-4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-56.55000000000291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61523.039873806811</v>
      </c>
      <c r="C10" s="1">
        <f>(B10-A10)/A10</f>
        <v>-5.3564496980127517E-2</v>
      </c>
      <c r="D10" s="28"/>
      <c r="E10" s="159">
        <f>SUM(A3,A10)</f>
        <v>174699</v>
      </c>
      <c r="F10" s="159">
        <f>SUM(B3,B10)</f>
        <v>171160.4898738068</v>
      </c>
      <c r="G10" s="1">
        <f>(F10-E10)/E10</f>
        <v>-2.0254896285572324E-2</v>
      </c>
    </row>
    <row r="11" spans="1:9" ht="18" customHeight="1" x14ac:dyDescent="0.3">
      <c r="A11" s="160"/>
      <c r="B11" s="160"/>
      <c r="C11" s="14">
        <f>B10-A10</f>
        <v>-3481.9601261931894</v>
      </c>
      <c r="D11" s="28"/>
      <c r="E11" s="159"/>
      <c r="F11" s="159"/>
      <c r="G11" s="36">
        <f>F10-E10</f>
        <v>-3538.5101261931995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72.924050632911388</v>
      </c>
      <c r="B3" s="164">
        <f>E3/D3</f>
        <v>72.924050632911388</v>
      </c>
      <c r="C3" s="166">
        <v>70.650000000000006</v>
      </c>
      <c r="D3" s="168">
        <f>SUM(D6:D505)</f>
        <v>158</v>
      </c>
      <c r="E3" s="170">
        <f>SUM(E6:E505)</f>
        <v>11522</v>
      </c>
      <c r="F3" s="170">
        <f>SUM(F6:F505)</f>
        <v>0</v>
      </c>
      <c r="G3" s="1">
        <f>(C3-A3)/B3</f>
        <v>-3.1183822253080931E-2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-359.29999999999848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31.219106047326907</v>
      </c>
      <c r="B3" s="164">
        <f>E3/D3</f>
        <v>31.219106047326907</v>
      </c>
      <c r="C3" s="166">
        <v>30.54</v>
      </c>
      <c r="D3" s="168">
        <f>SUM(D6:D505)</f>
        <v>1141</v>
      </c>
      <c r="E3" s="170">
        <f>SUM(E6:E505)</f>
        <v>35621</v>
      </c>
      <c r="F3" s="170">
        <f>SUM(F6:F505)</f>
        <v>0</v>
      </c>
      <c r="G3" s="1">
        <f>(C3-A3)/B3</f>
        <v>-2.1752898571067675E-2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-774.86000000000172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19.760000000000002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-6.0323679727427595E-2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-141.6399999999997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17.586587183308495</v>
      </c>
      <c r="B3" s="164">
        <f>E3/D3</f>
        <v>17.944262295081966</v>
      </c>
      <c r="C3" s="166">
        <v>17.95</v>
      </c>
      <c r="D3" s="168">
        <f>SUM(D6:D505)</f>
        <v>3355</v>
      </c>
      <c r="E3" s="170">
        <f>SUM(E6:E505)</f>
        <v>60203</v>
      </c>
      <c r="F3" s="170">
        <f>SUM(F6:F505)</f>
        <v>1200</v>
      </c>
      <c r="G3" s="1">
        <f>(C3-A3)/B3</f>
        <v>2.0252313007657362E-2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1219.2500000000014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2225.8407999999999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-1.490363554414691E-2</v>
      </c>
      <c r="H3" s="181">
        <v>68.72</v>
      </c>
      <c r="I3" s="182">
        <f>投資!G2</f>
        <v>32.39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-208.66580125360088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1350.9869000000001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-5.4267020970549876E-2</v>
      </c>
      <c r="H3" s="181">
        <v>41.71</v>
      </c>
      <c r="I3" s="182">
        <f>投資!G2</f>
        <v>32.39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-217.06808388219952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2894.3704000000002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-6.6092307921534213E-2</v>
      </c>
      <c r="H3" s="181">
        <v>89.36</v>
      </c>
      <c r="I3" s="182">
        <f>投資!G2</f>
        <v>32.39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-2908.3259177791915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2023-10-27T08:27:23Z</dcterms:modified>
</cp:coreProperties>
</file>