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D94BAAD-1847-4709-80A2-EF1FA68A5933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B3" i="8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A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A3" i="5"/>
  <c r="F3" i="4"/>
  <c r="E3" i="4"/>
  <c r="D3" i="4"/>
  <c r="G4" i="4" s="1"/>
  <c r="G3" i="4" s="1"/>
  <c r="B3" i="4"/>
  <c r="A3" i="4"/>
  <c r="F3" i="3"/>
  <c r="E3" i="3"/>
  <c r="D3" i="3"/>
  <c r="G4" i="3" s="1"/>
  <c r="G3" i="3" s="1"/>
  <c r="B3" i="3"/>
  <c r="A3" i="3"/>
  <c r="A10" i="2"/>
  <c r="A3" i="2"/>
  <c r="E10" i="2" s="1"/>
  <c r="G10" i="1"/>
  <c r="C7" i="1"/>
  <c r="C10" i="1" s="1"/>
  <c r="K5" i="1"/>
  <c r="K4" i="1"/>
  <c r="O3" i="1"/>
  <c r="O2" i="1"/>
  <c r="O10" i="1" s="1"/>
  <c r="B10" i="2" s="1"/>
  <c r="C11" i="2" s="1"/>
  <c r="C10" i="2" s="1"/>
  <c r="K2" i="1"/>
  <c r="G4" i="7" l="1"/>
  <c r="G3" i="7" s="1"/>
  <c r="K3" i="1"/>
  <c r="K10" i="1" s="1"/>
  <c r="A3" i="8"/>
  <c r="A3" i="6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<sst xmlns="http://schemas.openxmlformats.org/spreadsheetml/2006/main" count="320" uniqueCount="121">
  <si>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</si>
  <si>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</si>
  <si>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</si>
  <si>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</si>
  <si>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</si>
  <si>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</si>
  <si>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</si>
  <si>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</si>
  <si>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</si>
  <si>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</si>
  <si>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</si>
  <si>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</si>
  <si>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</si>
  <si>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</si>
  <si>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</si>
  <si>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</si>
  <si>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</si>
  <si>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</si>
  <si>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</si>
  <si>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</si>
  <si>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</si>
  <si>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</si>
  <si>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</si>
  <si>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</si>
  <si>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</si>
  <si>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</si>
  <si>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</si>
  <si>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</si>
  <si>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</si>
  <si>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</si>
  <si>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</si>
  <si>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</si>
  <si>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</si>
  <si>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</si>
  <si>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</si>
  <si>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</si>
  <si>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</si>
  <si>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</si>
  <si>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</si>
  <si>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</si>
  <si>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</si>
  <si>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</si>
  <si>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</si>
  <si>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</si>
  <si>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</si>
  <si>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</si>
  <si>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</si>
  <si>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</si>
  <si>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</si>
  <si>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</si>
  <si>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</si>
  <si>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</si>
  <si>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</si>
  <si>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</si>
  <si>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</si>
  <si>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</si>
  <si>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</si>
  <si>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</si>
  <si>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</si>
  <si>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</si>
  <si>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</si>
  <si>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</si>
  <si>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</si>
  <si>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</si>
  <si>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</si>
  <si>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</si>
  <si>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</si>
  <si>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</si>
  <si>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</si>
  <si>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</si>
  <si>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</si>
  <si>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</si>
  <si>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</si>
  <si>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00692.TW</t>
  </si>
  <si>
    <t>44.81</t>
  </si>
  <si>
    <t>2023.08.18</t>
  </si>
  <si>
    <t>2023.10.24</t>
  </si>
  <si>
    <t>2024.01.17</t>
  </si>
  <si>
    <t>00878.TW</t>
  </si>
  <si>
    <t>22.19</t>
  </si>
  <si>
    <t>2024.03.25</t>
  </si>
  <si>
    <t>2024.06.13</t>
  </si>
  <si>
    <t>2024.09.16</t>
  </si>
  <si>
    <t>2890.TW</t>
  </si>
  <si>
    <t>23.60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</si>
  <si>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</si>
  <si>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</si>
  <si>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</si>
  <si>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</si>
  <si>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</si>
  <si>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</si>
  <si>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</si>
  <si>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</si>
  <si>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</si>
  <si>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</si>
  <si>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</si>
  <si>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</si>
  <si>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</si>
  <si>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</si>
  <si>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</si>
  <si>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</si>
  <si>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</si>
  <si>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</si>
  <si>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</si>
  <si>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</si>
  <si>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</si>
  <si>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</si>
  <si>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</si>
  <si>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</si>
  <si>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</si>
  <si>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</si>
  <si>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</si>
  <si>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</si>
  <si>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</si>
  <si>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122.14</t>
  </si>
  <si>
    <t>2023.09.16</t>
  </si>
  <si>
    <t>2023.09.27</t>
  </si>
  <si>
    <t>2023.12.28</t>
  </si>
  <si>
    <t>2024.03.26</t>
  </si>
  <si>
    <t>2024.06.28</t>
  </si>
  <si>
    <t>2024.12.09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</si>
</sst>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2" sqref="S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48524.039850000001</v>
      </c>
      <c r="L2" s="51"/>
      <c r="M2" s="83" t="s">
        <v>6</v>
      </c>
      <c r="N2" s="77"/>
      <c r="O2" s="54">
        <f>BND!H3*BND!D3</f>
        <v>889.98541440000008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69425.835780000009</v>
      </c>
      <c r="L3" s="40"/>
      <c r="M3" s="80" t="s">
        <v>9</v>
      </c>
      <c r="N3" s="81"/>
      <c r="O3" s="39">
        <f>VT!H3*VT!D3</f>
        <v>3456.9797187999998</v>
      </c>
      <c r="P3" s="40"/>
    </row>
    <row r="4" spans="1:26" ht="15.75" customHeight="1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9291.8406000000014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99034.402800000011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0.64942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169131.64942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241916.11903</v>
      </c>
      <c r="L10" s="66"/>
      <c r="M10" s="48" t="s">
        <v>18</v>
      </c>
      <c r="N10" s="49"/>
      <c r="O10" s="70">
        <f>SUM(O2:P9)*投資!G2</f>
        <v>141150.30484013716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552198.07329013711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546990.07329013711</v>
      </c>
      <c r="B16" s="44"/>
      <c r="C16" s="69">
        <f>C12/A12</f>
        <v>9.4313983548863292E-3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32.470999999999997</v>
      </c>
    </row>
    <row r="3" spans="1:10" ht="17.25" customHeight="1">
      <c r="A3" s="96">
        <f>('006208.TW'!E3+'00692.TW'!E3+'00878.TW'!E3+'2890.TW'!E3)-('006208.TW'!F3+'00692.TW'!F3+'00878.TW'!F3+'2890.TW'!F3)-E2+7345</f>
        <v>172160</v>
      </c>
      <c r="B3" s="96">
        <f>總資產!K10</f>
        <v>241916.11903</v>
      </c>
      <c r="C3" s="8">
        <f>C4/A3</f>
        <v>0.40518191815752791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69756.119030000002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122384</v>
      </c>
      <c r="B10" s="96">
        <f>總資產!O10</f>
        <v>141150.30484013716</v>
      </c>
      <c r="C10" s="8">
        <f>C11/A10</f>
        <v>0.1533395283708423</v>
      </c>
      <c r="D10" s="6"/>
      <c r="E10" s="96">
        <f>A3+A10</f>
        <v>294544</v>
      </c>
      <c r="F10" s="96">
        <f>B3+B10</f>
        <v>383066.42387013719</v>
      </c>
      <c r="G10" s="8">
        <f>G11/E10</f>
        <v>0.30054057753726843</v>
      </c>
    </row>
    <row r="11" spans="1:10" ht="18" customHeight="1">
      <c r="A11" s="97"/>
      <c r="B11" s="97"/>
      <c r="C11" s="31">
        <f>B10-A10</f>
        <v>18766.304840137163</v>
      </c>
      <c r="D11" s="6"/>
      <c r="E11" s="97"/>
      <c r="F11" s="97"/>
      <c r="G11" s="33">
        <f>F10-E10</f>
        <v>88522.423870137194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82.333333333333329</v>
      </c>
      <c r="B3" s="103">
        <f>E3/D3</f>
        <v>84.209790209790214</v>
      </c>
      <c r="C3" s="115" t="s">
        <v>39</v>
      </c>
      <c r="D3" s="110">
        <f>SUM(D7:D505)</f>
        <v>429</v>
      </c>
      <c r="E3" s="113">
        <f>SUM(E7:E505)</f>
        <v>36126</v>
      </c>
      <c r="F3" s="113">
        <f>SUM(F6:G505)</f>
        <v>805</v>
      </c>
      <c r="G3" s="8">
        <f>G4/E3</f>
        <v>0.36951364668106079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13349.050000000003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8" sqref="F18:G1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31.096525096525095</v>
      </c>
      <c r="B3" s="103">
        <f>E3/D3</f>
        <v>32.863577863577866</v>
      </c>
      <c r="C3" s="115" t="s">
        <v>74</v>
      </c>
      <c r="D3" s="110">
        <f>SUM(D7:D505)</f>
        <v>1554</v>
      </c>
      <c r="E3" s="113">
        <f>SUM(E7:E505)</f>
        <v>51070</v>
      </c>
      <c r="F3" s="113">
        <f>SUM(F6:G505)</f>
        <v>2746</v>
      </c>
      <c r="G3" s="8">
        <f>G4/E3</f>
        <v>0.41728490307421195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21310.740000000005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75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76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77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I27" sqref="I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20.861904761904761</v>
      </c>
      <c r="B3" s="103">
        <f>E3/D3</f>
        <v>21.942857142857143</v>
      </c>
      <c r="C3" s="115" t="s">
        <v>79</v>
      </c>
      <c r="D3" s="110">
        <f>SUM(D7:D505)</f>
        <v>420</v>
      </c>
      <c r="E3" s="113">
        <f>SUM(E7:E505)</f>
        <v>9216</v>
      </c>
      <c r="F3" s="113">
        <f>SUM(F6:G505)</f>
        <v>454</v>
      </c>
      <c r="G3" s="8">
        <f>G4/E3</f>
        <v>6.0525173611111233E-2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557.80000000000109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80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81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82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84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0.34665590165642268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26620.400000000009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75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topLeftCell="A33" zoomScale="115" zoomScaleNormal="115" workbookViewId="0">
      <selection activeCell="F42" sqref="F42:G4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2242.9419265772626</v>
      </c>
      <c r="B3" s="103">
        <f>E3/D3</f>
        <v>2295.7363198782773</v>
      </c>
      <c r="C3" s="116">
        <f>H3*I3</f>
        <v>2369.0841599999994</v>
      </c>
      <c r="D3" s="110">
        <f>SUM(D7:D505)</f>
        <v>12.198265000000003</v>
      </c>
      <c r="E3" s="113">
        <f>SUM(E7:E505)</f>
        <v>28004</v>
      </c>
      <c r="F3" s="113">
        <f>SUM(F6:G505)</f>
        <v>644</v>
      </c>
      <c r="G3" s="8">
        <f>G4/E3</f>
        <v>5.4946307348321712E-2</v>
      </c>
      <c r="H3" s="105" t="s">
        <v>94</v>
      </c>
      <c r="I3" s="109">
        <f>投資!G2</f>
        <v>32.470999999999997</v>
      </c>
      <c r="J3" s="106">
        <f>SUM(J7:J505)</f>
        <v>874.75000000000011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1538.7163909824012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120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31" sqref="J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3357.3327887583905</v>
      </c>
      <c r="B3" s="103">
        <f>E3/D3</f>
        <v>3392.169568200592</v>
      </c>
      <c r="C3" s="115">
        <f>H3*I3</f>
        <v>3966.0079399999995</v>
      </c>
      <c r="D3" s="110">
        <f>SUM(D7:D505)</f>
        <v>28.303419999999999</v>
      </c>
      <c r="E3" s="113">
        <f>SUM(E7:E505)</f>
        <v>96010</v>
      </c>
      <c r="F3" s="113">
        <f>SUM(F6:G505)</f>
        <v>986</v>
      </c>
      <c r="G3" s="8">
        <f>G4/E3</f>
        <v>0.17943535516253284</v>
      </c>
      <c r="H3" s="105" t="s">
        <v>114</v>
      </c>
      <c r="I3" s="118">
        <f>投資!G2</f>
        <v>32.470999999999997</v>
      </c>
      <c r="J3" s="106">
        <f>SUM(J7:J505)</f>
        <v>2983.5599999999995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17227.588449154777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2024-12-13T08:56:10Z</dcterms:modified>
  <dc:language>en-US</dc:language>
</cp:coreProperties>
</file>