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9" borderId="2" applyAlignment="1" pivotButton="0" quotePrefix="0" xfId="0">
      <alignment horizontal="right" vertical="center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5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103" t="inlineStr">
        <is>
          <t>活存</t>
        </is>
      </c>
      <c r="B1" s="97" t="n"/>
      <c r="C1" s="97" t="n"/>
      <c r="D1" s="76" t="n"/>
      <c r="E1" s="96" t="inlineStr">
        <is>
          <t>定存</t>
        </is>
      </c>
      <c r="F1" s="97" t="n"/>
      <c r="G1" s="97" t="n"/>
      <c r="H1" s="76" t="n"/>
      <c r="I1" s="105" t="inlineStr">
        <is>
          <t>台股</t>
        </is>
      </c>
      <c r="J1" s="97" t="n"/>
      <c r="K1" s="97" t="n"/>
      <c r="L1" s="76" t="n"/>
      <c r="M1" s="104" t="inlineStr">
        <is>
          <t>美股</t>
        </is>
      </c>
      <c r="N1" s="97" t="n"/>
      <c r="O1" s="97" t="n"/>
      <c r="P1" s="76" t="n"/>
    </row>
    <row r="2" ht="17.25" customHeight="1" s="29">
      <c r="A2" s="52" t="inlineStr">
        <is>
          <t>永豐大戶活存</t>
        </is>
      </c>
      <c r="B2" s="53" t="n"/>
      <c r="C2" s="141" t="n">
        <v>51265</v>
      </c>
      <c r="D2" s="55" t="n"/>
      <c r="E2" s="58" t="inlineStr">
        <is>
          <t>美元定存 3.85%</t>
        </is>
      </c>
      <c r="F2" s="53" t="n"/>
      <c r="G2" s="142" t="n">
        <v>770.66</v>
      </c>
      <c r="H2" s="55" t="n"/>
      <c r="I2" s="100" t="inlineStr">
        <is>
          <t>006208</t>
        </is>
      </c>
      <c r="J2" s="101" t="n"/>
      <c r="K2" s="143">
        <f>'006208.TW'!D3*'006208.TW'!C3*0.997</f>
        <v/>
      </c>
      <c r="L2" s="55" t="n"/>
      <c r="M2" s="102" t="inlineStr">
        <is>
          <t>BND</t>
        </is>
      </c>
      <c r="N2" s="101" t="n"/>
      <c r="O2" s="144">
        <f>BND!H3*BND!D3</f>
        <v/>
      </c>
      <c r="P2" s="55" t="n"/>
    </row>
    <row r="3" ht="17.25" customHeight="1" s="29">
      <c r="A3" s="68" t="inlineStr">
        <is>
          <t>華南Sny活存</t>
        </is>
      </c>
      <c r="B3" s="57" t="n"/>
      <c r="C3" s="145" t="n">
        <v>14667</v>
      </c>
      <c r="D3" s="62" t="n"/>
      <c r="E3" s="82" t="inlineStr">
        <is>
          <t>美元定存 4.10%</t>
        </is>
      </c>
      <c r="F3" s="57" t="n"/>
      <c r="G3" s="146" t="n">
        <v>300</v>
      </c>
      <c r="H3" s="62" t="n"/>
      <c r="I3" s="63" t="inlineStr">
        <is>
          <t>00692</t>
        </is>
      </c>
      <c r="J3" s="64" t="n"/>
      <c r="K3" s="147">
        <f>'00692.TW'!D3*'00692.TW'!C3*0.997</f>
        <v/>
      </c>
      <c r="L3" s="62" t="n"/>
      <c r="M3" s="65" t="inlineStr">
        <is>
          <t>VEA</t>
        </is>
      </c>
      <c r="N3" s="64" t="n"/>
      <c r="O3" s="148">
        <f>VEA!H3*VEA!D3</f>
        <v/>
      </c>
      <c r="P3" s="62" t="n"/>
    </row>
    <row r="4" ht="15.75" customHeight="1" s="29">
      <c r="A4" s="68" t="inlineStr">
        <is>
          <t>一銀iLeo活存</t>
        </is>
      </c>
      <c r="B4" s="57" t="n"/>
      <c r="C4" s="145" t="n">
        <v>30000</v>
      </c>
      <c r="D4" s="62" t="n"/>
      <c r="E4" s="82" t="n"/>
      <c r="F4" s="57" t="n"/>
      <c r="G4" s="146" t="n"/>
      <c r="H4" s="62" t="n"/>
      <c r="I4" s="63" t="inlineStr">
        <is>
          <t>00878</t>
        </is>
      </c>
      <c r="J4" s="64" t="n"/>
      <c r="K4" s="147">
        <f>'00878.TW'!D3*'00878.TW'!C3*0.997</f>
        <v/>
      </c>
      <c r="L4" s="62" t="n"/>
      <c r="M4" s="65" t="inlineStr">
        <is>
          <t>VT</t>
        </is>
      </c>
      <c r="N4" s="64" t="n"/>
      <c r="O4" s="148">
        <f>VT!H3*VT!D3</f>
        <v/>
      </c>
      <c r="P4" s="62" t="n"/>
    </row>
    <row r="5" ht="16.5" customHeight="1" s="29">
      <c r="A5" s="68" t="inlineStr">
        <is>
          <t>中華郵政活存</t>
        </is>
      </c>
      <c r="B5" s="57" t="n"/>
      <c r="C5" s="145" t="n">
        <v>0</v>
      </c>
      <c r="D5" s="62" t="n"/>
      <c r="E5" s="82" t="n"/>
      <c r="F5" s="57" t="n"/>
      <c r="G5" s="146" t="n"/>
      <c r="H5" s="62" t="n"/>
      <c r="I5" s="63" t="inlineStr">
        <is>
          <t>2890</t>
        </is>
      </c>
      <c r="J5" s="64" t="n"/>
      <c r="K5" s="147">
        <f>'2890.TW'!D3*'2890.TW'!C3*0.997</f>
        <v/>
      </c>
      <c r="L5" s="62" t="n"/>
      <c r="M5" s="65" t="inlineStr">
        <is>
          <t>VTI</t>
        </is>
      </c>
      <c r="N5" s="64" t="n"/>
      <c r="O5" s="148">
        <f>VTI!H3*VTI!D3</f>
        <v/>
      </c>
      <c r="P5" s="62" t="n"/>
    </row>
    <row r="6">
      <c r="A6" s="68" t="inlineStr">
        <is>
          <t>永豐大戶美元活存</t>
        </is>
      </c>
      <c r="B6" s="57" t="n"/>
      <c r="C6" s="145">
        <f>投資!G2 * 0</f>
        <v/>
      </c>
      <c r="D6" s="62" t="n"/>
      <c r="E6" s="82" t="n"/>
      <c r="F6" s="57" t="n"/>
      <c r="G6" s="146" t="n"/>
      <c r="H6" s="62" t="n"/>
      <c r="I6" s="83" t="inlineStr">
        <is>
          <t>2371</t>
        </is>
      </c>
      <c r="J6" s="57" t="n"/>
      <c r="K6" s="147" t="n">
        <v>6791</v>
      </c>
      <c r="L6" s="62" t="n"/>
      <c r="M6" s="56" t="n"/>
      <c r="N6" s="57" t="n"/>
      <c r="O6" s="148" t="n"/>
      <c r="P6" s="62" t="n"/>
    </row>
    <row r="7">
      <c r="A7" s="68" t="inlineStr">
        <is>
          <t>錢包</t>
        </is>
      </c>
      <c r="B7" s="57" t="n"/>
      <c r="C7" s="145" t="n">
        <v>2932</v>
      </c>
      <c r="D7" s="62" t="n"/>
      <c r="E7" s="82" t="n"/>
      <c r="F7" s="57" t="n"/>
      <c r="G7" s="146" t="n"/>
      <c r="H7" s="62" t="n"/>
      <c r="I7" s="83" t="n"/>
      <c r="J7" s="57" t="n"/>
      <c r="K7" s="147" t="n"/>
      <c r="L7" s="62" t="n"/>
      <c r="M7" s="56" t="n"/>
      <c r="N7" s="57" t="n"/>
      <c r="O7" s="148" t="n"/>
      <c r="P7" s="62" t="n"/>
    </row>
    <row r="8">
      <c r="A8" s="68" t="inlineStr">
        <is>
          <t>洗衣服</t>
        </is>
      </c>
      <c r="B8" s="57" t="n"/>
      <c r="C8" s="145" t="n">
        <v>60</v>
      </c>
      <c r="D8" s="62" t="n"/>
      <c r="E8" s="82" t="n"/>
      <c r="F8" s="57" t="n"/>
      <c r="G8" s="146" t="n"/>
      <c r="H8" s="62" t="n"/>
      <c r="I8" s="83" t="n"/>
      <c r="J8" s="57" t="n"/>
      <c r="K8" s="147" t="n"/>
      <c r="L8" s="62" t="n"/>
      <c r="M8" s="56" t="n"/>
      <c r="N8" s="57" t="n"/>
      <c r="O8" s="148" t="n"/>
      <c r="P8" s="62" t="n"/>
      <c r="Q8" s="1" t="n"/>
      <c r="R8" s="1" t="n"/>
      <c r="S8" s="1" t="n"/>
      <c r="T8" s="1" t="n"/>
    </row>
    <row r="9">
      <c r="A9" s="98" t="inlineStr">
        <is>
          <t>Aifian</t>
        </is>
      </c>
      <c r="B9" s="74" t="n"/>
      <c r="C9" s="149" t="n">
        <v>3167</v>
      </c>
      <c r="D9" s="72" t="n"/>
      <c r="E9" s="73" t="n"/>
      <c r="F9" s="74" t="n"/>
      <c r="G9" s="150" t="n"/>
      <c r="H9" s="72" t="n"/>
      <c r="I9" s="85" t="n"/>
      <c r="J9" s="74" t="n"/>
      <c r="K9" s="151" t="n"/>
      <c r="L9" s="72" t="n"/>
      <c r="M9" s="93" t="n"/>
      <c r="N9" s="74" t="n"/>
      <c r="O9" s="152" t="n"/>
      <c r="P9" s="72" t="n"/>
      <c r="Q9" s="1" t="n"/>
      <c r="R9" s="1" t="n"/>
      <c r="S9" s="1" t="n"/>
      <c r="T9" s="1" t="n"/>
    </row>
    <row r="10" ht="17.25" customHeight="1" s="29" thickBot="1">
      <c r="A10" s="69" t="inlineStr">
        <is>
          <t>總計</t>
        </is>
      </c>
      <c r="B10" s="70" t="n"/>
      <c r="C10" s="153">
        <f>SUM(C2:D9)</f>
        <v/>
      </c>
      <c r="D10" s="60" t="n"/>
      <c r="E10" s="69" t="inlineStr">
        <is>
          <t>總計</t>
        </is>
      </c>
      <c r="F10" s="70" t="n"/>
      <c r="G10" s="153">
        <f>SUM(G2:H9)*投資!G2</f>
        <v/>
      </c>
      <c r="H10" s="60" t="n"/>
      <c r="I10" s="69" t="inlineStr">
        <is>
          <t>總計</t>
        </is>
      </c>
      <c r="J10" s="70" t="n"/>
      <c r="K10" s="153">
        <f>SUM(K2:L9)</f>
        <v/>
      </c>
      <c r="L10" s="60" t="n"/>
      <c r="M10" s="69" t="inlineStr">
        <is>
          <t>總計</t>
        </is>
      </c>
      <c r="N10" s="70" t="n"/>
      <c r="O10" s="153">
        <f>SUM(O2:P9)*投資!G2</f>
        <v/>
      </c>
      <c r="P10" s="60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60" t="n"/>
      <c r="C11" s="59" t="inlineStr">
        <is>
          <t>負債</t>
        </is>
      </c>
      <c r="D11" s="60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76" t="n"/>
      <c r="C12" s="155" t="n">
        <v>14903</v>
      </c>
      <c r="D12" s="89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7" t="n"/>
      <c r="B13" s="78" t="n"/>
      <c r="C13" s="90" t="n"/>
      <c r="D13" s="9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76" t="n"/>
      <c r="C14" s="59" t="inlineStr">
        <is>
          <t>負債率</t>
        </is>
      </c>
      <c r="D14" s="76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7" t="n"/>
      <c r="B15" s="78" t="n"/>
      <c r="C15" s="77" t="n"/>
      <c r="D15" s="78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76" t="n"/>
      <c r="C16" s="79">
        <f>C12/A12</f>
        <v/>
      </c>
      <c r="D16" s="76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7" t="n"/>
      <c r="B17" s="78" t="n"/>
      <c r="C17" s="77" t="n"/>
      <c r="D17" s="78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17" t="inlineStr">
        <is>
          <t>VTI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123" t="n"/>
    </row>
    <row r="3" ht="18.75" customHeight="1" s="29">
      <c r="A3" s="128">
        <f>(E3-F3)/D3</f>
        <v/>
      </c>
      <c r="B3" s="126">
        <f>E3/D3</f>
        <v/>
      </c>
      <c r="C3" s="113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258.5</t>
        </is>
      </c>
      <c r="I3" s="166">
        <f>投資!G2</f>
        <v/>
      </c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8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26" t="n">
        <v>1</v>
      </c>
      <c r="B6" s="140" t="inlineStr">
        <is>
          <t>借券收入</t>
        </is>
      </c>
      <c r="C6" s="110" t="n"/>
      <c r="D6" s="110" t="n"/>
      <c r="E6" s="57" t="n"/>
      <c r="F6" s="139" t="n"/>
      <c r="G6" s="57" t="n"/>
      <c r="H6" s="114" t="n"/>
      <c r="I6" s="114" t="n"/>
      <c r="J6" s="114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7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7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7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7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7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7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7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7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7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7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7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7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7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7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7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7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7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7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7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7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7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7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7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7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7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7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7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7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7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7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7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7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7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7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7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7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7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7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7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7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7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7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7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7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7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7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7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7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7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7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7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7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7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7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7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7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7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7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7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7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7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7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7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7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7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7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7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7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7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7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7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7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7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7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7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7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7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7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7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7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7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7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7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7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7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7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7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7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7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7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7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7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7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7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7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7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7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7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7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7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7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7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7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7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7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7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7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7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7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7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7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7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7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7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7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7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7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7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7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7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7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7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7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7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7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7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7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7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7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7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7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7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7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7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7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7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7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7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7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7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7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7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7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7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7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7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7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7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7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7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7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7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7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7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7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7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7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7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7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7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7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7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7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7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7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7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7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7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7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7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7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7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7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7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7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7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7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7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7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7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7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7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7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7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7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7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7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7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7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7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7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7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7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7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7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7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7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7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7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7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7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7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7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7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7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7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7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7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7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7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7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7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7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7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7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7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7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7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7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7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7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7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7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7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7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7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7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7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7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7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7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7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7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7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7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7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7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7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7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7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7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7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7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7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7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7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7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7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7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7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7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7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7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7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7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7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7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7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7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7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7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7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7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7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7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7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7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7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7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7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7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7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7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7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7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7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7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7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7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7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7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7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7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7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7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7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7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7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7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7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7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7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7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7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7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7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7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7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7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7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7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7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7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7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7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7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7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7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7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7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7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7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7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7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7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7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7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7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7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7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7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7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7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7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7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7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7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7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7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7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7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7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7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7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7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7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7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7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7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7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7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7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7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7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7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7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7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7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7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7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7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7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7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7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7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7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7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7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7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7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7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7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7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7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7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7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7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7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7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7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7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7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7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7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7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7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7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7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7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7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7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7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7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7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7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7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7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7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7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7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7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7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7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7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7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7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7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7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7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7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7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7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7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7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7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7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7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7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7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7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7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7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7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7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7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7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7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7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7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7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7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7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7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7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7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7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7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7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7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7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7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7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7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7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7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7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7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7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7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7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7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7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7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7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7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7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7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7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7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7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7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7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7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7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7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7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7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7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7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7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7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7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7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7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7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7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7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7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7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7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7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7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7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7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7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7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7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7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7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7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7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7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7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7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7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7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7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7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7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7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7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7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7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7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7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7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7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7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7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7" t="n"/>
      <c r="D1" s="3" t="n"/>
      <c r="E1" s="118" t="inlineStr">
        <is>
          <t>折讓款</t>
        </is>
      </c>
      <c r="F1" s="118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31.917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7" t="n"/>
      <c r="D8" s="6" t="n"/>
      <c r="E8" s="109" t="inlineStr">
        <is>
          <t>Total</t>
        </is>
      </c>
      <c r="F8" s="110" t="n"/>
      <c r="G8" s="57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BND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13" t="inlineStr">
        <is>
          <t>92.05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00692.TW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13" t="inlineStr">
        <is>
          <t>37.76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00878.TW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13" t="inlineStr">
        <is>
          <t>22.54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2890.TW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30" t="inlineStr">
        <is>
          <t>21.15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BND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20" t="n"/>
    </row>
    <row r="3" ht="18.75" customHeight="1" s="29">
      <c r="A3" s="128">
        <f>(E3-F3)/D3</f>
        <v/>
      </c>
      <c r="B3" s="126">
        <f>E3/D3</f>
        <v/>
      </c>
      <c r="C3" s="130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72.55</t>
        </is>
      </c>
      <c r="I3" s="166">
        <f>投資!G2</f>
        <v/>
      </c>
      <c r="J3" s="122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7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7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7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7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7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7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7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7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7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7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inlineStr">
        <is>
          <t>2024.06.12</t>
        </is>
      </c>
      <c r="C24" s="171">
        <f>H24*I24</f>
        <v/>
      </c>
      <c r="D24" s="112" t="n"/>
      <c r="E24" s="112" t="n"/>
      <c r="F24" s="112" t="n">
        <v>35</v>
      </c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VEA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20" t="n"/>
    </row>
    <row r="3" ht="18.75" customHeight="1" s="29">
      <c r="A3" s="128">
        <f>(E3-F3)/D3</f>
        <v/>
      </c>
      <c r="B3" s="126" t="n">
        <v>1446.530865440456</v>
      </c>
      <c r="C3" s="132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49.94</t>
        </is>
      </c>
      <c r="I3" s="173">
        <f>投資!G2</f>
        <v/>
      </c>
      <c r="J3" s="122" t="n"/>
    </row>
    <row r="4" ht="18.75" customHeight="1" s="29">
      <c r="A4" s="108" t="n"/>
      <c r="B4" s="108" t="n"/>
      <c r="C4" s="133" t="n"/>
      <c r="D4" s="108" t="n"/>
      <c r="E4" s="108" t="n"/>
      <c r="F4" s="108" t="n"/>
      <c r="G4" s="167">
        <f>D3*C3-E3+F3</f>
        <v/>
      </c>
      <c r="H4" s="114" t="n"/>
      <c r="I4" s="133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6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35" t="n"/>
      <c r="G6" s="64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7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7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7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7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7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7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7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7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7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VT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20" t="n"/>
    </row>
    <row r="3" ht="18.75" customHeight="1" s="29">
      <c r="A3" s="128">
        <f>(E3-F3)/D3</f>
        <v/>
      </c>
      <c r="B3" s="126">
        <f>E3/D3</f>
        <v/>
      </c>
      <c r="C3" s="113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109.99</t>
        </is>
      </c>
      <c r="I3" s="175">
        <f>投資!G2</f>
        <v/>
      </c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7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7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7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7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7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7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7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7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7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7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2024-03-24T22:00:12Z</dcterms:modified>
  <cp:lastModifiedBy>祐廷 劉</cp:lastModifiedBy>
  <cp:revision>39</cp:revision>
  <cp:lastPrinted>2024-02-22T01:18:13Z</cp:lastPrinted>
</cp:coreProperties>
</file>