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EA785CDC-2FFC-4AC5-82B0-165CFBB5D9BD}" xr6:coauthVersionLast="47" xr6:coauthVersionMax="47" xr10:uidLastSave="{00000000-0000-0000-0000-000000000000}"/>
  <bookViews>
    <workbookView xWindow="-120" yWindow="-120" windowWidth="29040" windowHeight="15720" tabRatio="679" activeTab="7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2891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3" i="8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G4" i="7" s="1"/>
  <c r="G3" i="7" s="1"/>
  <c r="F3" i="7"/>
  <c r="E3" i="7"/>
  <c r="D3" i="7"/>
  <c r="F3" i="6"/>
  <c r="A3" i="6" s="1"/>
  <c r="E3" i="6"/>
  <c r="D3" i="6"/>
  <c r="G4" i="6" s="1"/>
  <c r="B3" i="6"/>
  <c r="G4" i="5"/>
  <c r="G3" i="5" s="1"/>
  <c r="F3" i="5"/>
  <c r="A3" i="5" s="1"/>
  <c r="E3" i="5"/>
  <c r="B3" i="5" s="1"/>
  <c r="D3" i="5"/>
  <c r="F3" i="4"/>
  <c r="E3" i="4"/>
  <c r="A3" i="2" s="1"/>
  <c r="D3" i="4"/>
  <c r="K3" i="1" s="1"/>
  <c r="B3" i="4"/>
  <c r="F3" i="3"/>
  <c r="A3" i="3" s="1"/>
  <c r="E3" i="3"/>
  <c r="D3" i="3"/>
  <c r="B3" i="3"/>
  <c r="G10" i="1"/>
  <c r="C9" i="1"/>
  <c r="C10" i="1" s="1"/>
  <c r="C7" i="1"/>
  <c r="K4" i="1"/>
  <c r="O2" i="1"/>
  <c r="K2" i="1"/>
  <c r="A10" i="2" l="1"/>
  <c r="E10" i="2"/>
  <c r="B3" i="8"/>
  <c r="A3" i="8"/>
  <c r="O3" i="1"/>
  <c r="O10" i="1" s="1"/>
  <c r="B10" i="2" s="1"/>
  <c r="C11" i="2" s="1"/>
  <c r="C10" i="2" s="1"/>
  <c r="G4" i="8"/>
  <c r="G3" i="8" s="1"/>
  <c r="K5" i="1"/>
  <c r="K10" i="1" s="1"/>
  <c r="G3" i="6"/>
  <c r="A3" i="7"/>
  <c r="B3" i="7"/>
  <c r="G4" i="4"/>
  <c r="G3" i="4" s="1"/>
  <c r="G4" i="3"/>
  <c r="G3" i="3" s="1"/>
  <c r="A3" i="4"/>
  <c r="B3" i="2" l="1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<sst xmlns="http://schemas.openxmlformats.org/spreadsheetml/2006/main" count="360" uniqueCount="144">
  <si>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</si>
  <si>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</si>
  <si>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</si>
  <si>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</si>
  <si>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</si>
  <si>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</si>
  <si>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</si>
  <si>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</si>
  <si>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</si>
  <si>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</si>
  <si>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</si>
  <si>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</si>
  <si>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</si>
  <si>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</si>
  <si>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</si>
  <si>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</si>
  <si>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</si>
  <si>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</si>
  <si>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</si>
  <si>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</si>
  <si>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</si>
  <si>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</si>
  <si>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</si>
  <si>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</si>
  <si>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</si>
  <si>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</si>
  <si>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</si>
  <si>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</si>
  <si>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</si>
  <si>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</si>
  <si>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</si>
  <si>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</si>
  <si>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</si>
  <si>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</si>
  <si>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</si>
  <si>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</si>
  <si>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</si>
  <si>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</si>
  <si>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</si>
  <si>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125.85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</si>
  <si>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</si>
  <si>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</si>
  <si>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</si>
  <si>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</si>
  <si>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</si>
  <si>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</si>
  <si>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</si>
  <si>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</si>
  <si>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</si>
  <si>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</si>
  <si>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</si>
  <si>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</si>
  <si>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</si>
  <si>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</si>
  <si>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</si>
  <si>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</si>
  <si>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</si>
  <si>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</si>
  <si>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</si>
  <si>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</si>
  <si>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</si>
  <si>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</si>
  <si>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</si>
  <si>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</si>
  <si>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</si>
  <si>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</si>
  <si>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</si>
  <si>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</si>
  <si>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</si>
  <si>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</si>
  <si>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</si>
  <si>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</si>
  <si>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</si>
  <si>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</si>
  <si>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</si>
  <si>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</si>
  <si>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</si>
  <si>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</si>
  <si>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</si>
  <si>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</si>
  <si>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</si>
  <si>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2025.08.06</t>
  </si>
  <si>
    <t>2025.08.08</t>
  </si>
  <si>
    <t>2025.08.13</t>
  </si>
  <si>
    <t>2025.09.08</t>
  </si>
  <si>
    <t>00692.TW</t>
  </si>
  <si>
    <t>48.98</t>
  </si>
  <si>
    <t>2023.08.18</t>
  </si>
  <si>
    <t>2023.10.24</t>
  </si>
  <si>
    <t>2024.01.17</t>
  </si>
  <si>
    <t>2890.TW</t>
  </si>
  <si>
    <t>25.10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</si>
  <si>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</si>
  <si>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</si>
  <si>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</si>
  <si>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</si>
  <si>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</si>
  <si>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</si>
  <si>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</si>
  <si>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2025.09.22</t>
  </si>
  <si>
    <t>2891.TW</t>
  </si>
  <si>
    <t>42.00</t>
  </si>
  <si>
    <t>2024.08.26</t>
  </si>
  <si>
    <t>USD</t>
  </si>
  <si>
    <t>目前匯率</t>
  </si>
  <si>
    <t>74.37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</si>
  <si>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</si>
  <si>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</si>
  <si>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</si>
  <si>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</si>
  <si>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</si>
  <si>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</si>
  <si>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</si>
  <si>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</si>
  <si>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</si>
  <si>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</si>
  <si>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</si>
  <si>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</si>
  <si>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</si>
  <si>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</si>
  <si>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</si>
  <si>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</si>
  <si>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</si>
  <si>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</si>
  <si>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</si>
  <si>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</si>
  <si>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</si>
  <si>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</si>
  <si>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</si>
  <si>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</si>
  <si>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</si>
  <si>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</si>
  <si>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</si>
  <si>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2025.09.09</t>
  </si>
  <si>
    <t>135.24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</si>
  <si>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</si>
  <si>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</si>
  <si>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</si>
  <si>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</si>
  <si>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</si>
  <si>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</si>
  <si>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</si>
  <si>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</si>
  <si>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2025.09.09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</si>
</sst>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6" sqref="K6:L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86450.518049999999</v>
      </c>
      <c r="L2" s="51"/>
      <c r="M2" s="83" t="s">
        <v>6</v>
      </c>
      <c r="N2" s="77"/>
      <c r="O2" s="54">
        <f>BND!H3*BND!D3</f>
        <v>1099.3072201500004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87606.509639999989</v>
      </c>
      <c r="L3" s="40"/>
      <c r="M3" s="80" t="s">
        <v>9</v>
      </c>
      <c r="N3" s="81"/>
      <c r="O3" s="39">
        <f>VT!H3*VT!D3</f>
        <v>4877.5658399999993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117816.2876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f>'2891.TW'!D3*'2891.TW'!C3*0.997</f>
        <v>16749.599999999999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10170.77325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17</v>
      </c>
      <c r="B9" s="56"/>
      <c r="C9" s="86">
        <f>投資!G2 * 99.05</f>
        <v>3013.5962500000001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231147.3695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308622.91528999998</v>
      </c>
      <c r="L10" s="66"/>
      <c r="M10" s="48" t="s">
        <v>18</v>
      </c>
      <c r="N10" s="49"/>
      <c r="O10" s="70">
        <f>SUM(O2:P9)*投資!G2</f>
        <v>181846.36285506372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721616.6476450637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711724.6476450637</v>
      </c>
      <c r="B16" s="44"/>
      <c r="C16" s="69">
        <f>C12/A12</f>
        <v>1.3708109468208258E-2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30.425000000000001</v>
      </c>
    </row>
    <row r="3" spans="1:10" ht="17.25" customHeight="1" x14ac:dyDescent="0.3">
      <c r="A3" s="96">
        <f>('006208.TW'!E3+'00692.TW'!E3+'2890.TW'!E3)-('006208.TW'!F3+'00692.TW'!F3+'2890.TW'!F3)-E2+7345</f>
        <v>204862</v>
      </c>
      <c r="B3" s="96">
        <f>總資產!K10</f>
        <v>308622.91528999998</v>
      </c>
      <c r="C3" s="8">
        <f>C4/A3</f>
        <v>0.5064917617225253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103760.91528999998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155956.54512999998</v>
      </c>
      <c r="B10" s="96">
        <f>總資產!O10</f>
        <v>181846.36285506372</v>
      </c>
      <c r="C10" s="8">
        <f>C11/A10</f>
        <v>0.16600661231295474</v>
      </c>
      <c r="D10" s="6"/>
      <c r="E10" s="96">
        <f>A3+A10</f>
        <v>360818.54512999998</v>
      </c>
      <c r="F10" s="96">
        <f>B3+B10</f>
        <v>490469.27814506367</v>
      </c>
      <c r="G10" s="8">
        <f>G11/E10</f>
        <v>0.35932391714608675</v>
      </c>
    </row>
    <row r="11" spans="1:10" ht="18" customHeight="1" x14ac:dyDescent="0.3">
      <c r="A11" s="97"/>
      <c r="B11" s="97"/>
      <c r="C11" s="31">
        <f>B10-A10</f>
        <v>25889.817725063738</v>
      </c>
      <c r="D11" s="6"/>
      <c r="E11" s="97"/>
      <c r="F11" s="97"/>
      <c r="G11" s="33">
        <f>F10-E10</f>
        <v>129650.73301506368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47" sqref="E4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92.023222060957906</v>
      </c>
      <c r="B3" s="103">
        <f>E3/D3</f>
        <v>94.13062409288824</v>
      </c>
      <c r="C3" s="115" t="s">
        <v>39</v>
      </c>
      <c r="D3" s="110">
        <f>SUM(D7:D505)</f>
        <v>689</v>
      </c>
      <c r="E3" s="113">
        <f>SUM(E7:E505)</f>
        <v>64856</v>
      </c>
      <c r="F3" s="113">
        <f>SUM(F6:G505)</f>
        <v>1452</v>
      </c>
      <c r="G3" s="8">
        <f>G4/E3</f>
        <v>0.35935996669544829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23306.649999999994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80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81</v>
      </c>
      <c r="C43" s="35">
        <v>119.24</v>
      </c>
      <c r="D43" s="27">
        <v>17</v>
      </c>
      <c r="E43" s="27">
        <v>2028</v>
      </c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82</v>
      </c>
      <c r="C44" s="35"/>
      <c r="D44" s="27"/>
      <c r="E44" s="27"/>
      <c r="F44" s="98">
        <v>647</v>
      </c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 t="s">
        <v>83</v>
      </c>
      <c r="C45" s="35">
        <v>124.5</v>
      </c>
      <c r="D45" s="27">
        <v>4</v>
      </c>
      <c r="E45" s="27">
        <v>499</v>
      </c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 t="s">
        <v>84</v>
      </c>
      <c r="C46" s="35">
        <v>124.69</v>
      </c>
      <c r="D46" s="27">
        <v>14</v>
      </c>
      <c r="E46" s="27">
        <v>1996</v>
      </c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33" zoomScaleNormal="100" workbookViewId="0">
      <selection activeCell="E42" sqref="E4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85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32.22742474916388</v>
      </c>
      <c r="B3" s="103">
        <f>E3/D3</f>
        <v>34.364548494983275</v>
      </c>
      <c r="C3" s="115" t="s">
        <v>86</v>
      </c>
      <c r="D3" s="110">
        <f>SUM(D7:D505)</f>
        <v>1794</v>
      </c>
      <c r="E3" s="113">
        <f>SUM(E7:E505)</f>
        <v>61650</v>
      </c>
      <c r="F3" s="113">
        <f>SUM(F6:G505)</f>
        <v>3834</v>
      </c>
      <c r="G3" s="8">
        <f>G4/E3</f>
        <v>0.48749586374695858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30054.119999999995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87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88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89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81</v>
      </c>
      <c r="C39" s="27">
        <v>46.48</v>
      </c>
      <c r="D39" s="27">
        <v>21</v>
      </c>
      <c r="E39" s="27">
        <v>977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82</v>
      </c>
      <c r="C40" s="27"/>
      <c r="D40" s="27"/>
      <c r="E40" s="27"/>
      <c r="F40" s="98">
        <v>1088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83</v>
      </c>
      <c r="C41" s="27">
        <v>48.25</v>
      </c>
      <c r="D41" s="27">
        <v>20</v>
      </c>
      <c r="E41" s="27">
        <v>966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27">
        <v>48.6</v>
      </c>
      <c r="D42" s="27">
        <v>20</v>
      </c>
      <c r="E42" s="27">
        <v>973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32" zoomScaleNormal="100" workbookViewId="0">
      <selection activeCell="F39" sqref="F39:G3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90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16.270390824129141</v>
      </c>
      <c r="B3" s="103">
        <f>E3/D3</f>
        <v>18.010407816482584</v>
      </c>
      <c r="C3" s="116" t="s">
        <v>91</v>
      </c>
      <c r="D3" s="110">
        <f>SUM(D7:D505)</f>
        <v>4708</v>
      </c>
      <c r="E3" s="113">
        <f>SUM(E7:E505)</f>
        <v>84793</v>
      </c>
      <c r="F3" s="113">
        <f>SUM(F6:G505)</f>
        <v>8192</v>
      </c>
      <c r="G3" s="8">
        <f>G4/E3</f>
        <v>0.49025037444128644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41569.800000000003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87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92</v>
      </c>
      <c r="C12" s="36">
        <v>0</v>
      </c>
      <c r="D12" s="27">
        <v>40</v>
      </c>
      <c r="E12" s="27">
        <v>0</v>
      </c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93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94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95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96</v>
      </c>
      <c r="C28" s="36">
        <v>0</v>
      </c>
      <c r="D28" s="27">
        <v>96</v>
      </c>
      <c r="E28" s="27">
        <v>0</v>
      </c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97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98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81</v>
      </c>
      <c r="C41" s="36">
        <v>26.21</v>
      </c>
      <c r="D41" s="27">
        <v>34</v>
      </c>
      <c r="E41" s="27">
        <v>892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36">
        <v>24.64</v>
      </c>
      <c r="D42" s="27">
        <v>36</v>
      </c>
      <c r="E42" s="27">
        <v>888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99</v>
      </c>
      <c r="C43" s="36">
        <v>0</v>
      </c>
      <c r="D43" s="27">
        <v>153</v>
      </c>
      <c r="E43" s="27">
        <v>0</v>
      </c>
      <c r="F43" s="98">
        <v>4112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workbookViewId="0">
      <selection activeCell="A3" sqref="A3:A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100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30.97</v>
      </c>
      <c r="B3" s="103">
        <f>E3/D3</f>
        <v>33.244999999999997</v>
      </c>
      <c r="C3" s="116" t="s">
        <v>101</v>
      </c>
      <c r="D3" s="110">
        <f>SUM(D7:D505)</f>
        <v>400</v>
      </c>
      <c r="E3" s="113">
        <f>SUM(E7:E505)</f>
        <v>13298</v>
      </c>
      <c r="F3" s="113">
        <f>SUM(F7:F505)</f>
        <v>910</v>
      </c>
      <c r="G3" s="8">
        <f>(C3*D3+F3-E3)/E3</f>
        <v>0.33177921491953677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(C3*D3+F3-E3)</f>
        <v>4412</v>
      </c>
      <c r="H4" s="102"/>
      <c r="I4" s="102"/>
      <c r="J4" s="102"/>
    </row>
    <row r="5" spans="1:10" ht="17.25" customHeight="1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ht="17.25" customHeight="1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ht="17.25" customHeight="1" x14ac:dyDescent="0.3">
      <c r="A7" s="18">
        <v>2</v>
      </c>
      <c r="B7" s="26" t="s">
        <v>65</v>
      </c>
      <c r="C7" s="36">
        <v>32.9</v>
      </c>
      <c r="D7" s="27">
        <v>200</v>
      </c>
      <c r="E7" s="27">
        <v>6589</v>
      </c>
      <c r="F7" s="98"/>
      <c r="G7" s="46"/>
      <c r="H7" s="21"/>
      <c r="I7" s="21"/>
      <c r="J7" s="21"/>
    </row>
    <row r="8" spans="1:10" ht="17.25" customHeight="1" x14ac:dyDescent="0.3">
      <c r="A8" s="18">
        <v>3</v>
      </c>
      <c r="B8" s="26" t="s">
        <v>102</v>
      </c>
      <c r="C8" s="36">
        <v>33.5</v>
      </c>
      <c r="D8" s="27">
        <v>200</v>
      </c>
      <c r="E8" s="27">
        <v>6709</v>
      </c>
      <c r="F8" s="98"/>
      <c r="G8" s="46"/>
      <c r="H8" s="21"/>
      <c r="I8" s="21"/>
      <c r="J8" s="21"/>
    </row>
    <row r="9" spans="1:10" ht="17.25" customHeight="1" x14ac:dyDescent="0.3">
      <c r="A9" s="18">
        <v>4</v>
      </c>
      <c r="B9" s="26" t="s">
        <v>82</v>
      </c>
      <c r="C9" s="36"/>
      <c r="D9" s="27"/>
      <c r="E9" s="27"/>
      <c r="F9" s="98">
        <v>910</v>
      </c>
      <c r="G9" s="46"/>
      <c r="H9" s="21"/>
      <c r="I9" s="21"/>
      <c r="J9" s="21"/>
    </row>
    <row r="10" spans="1:10" ht="17.25" customHeight="1" x14ac:dyDescent="0.3">
      <c r="A10" s="18">
        <v>5</v>
      </c>
      <c r="B10" s="26"/>
      <c r="C10" s="36"/>
      <c r="D10" s="27"/>
      <c r="E10" s="19"/>
      <c r="F10" s="98"/>
      <c r="G10" s="46"/>
      <c r="H10" s="21"/>
      <c r="I10" s="21"/>
      <c r="J10" s="21"/>
    </row>
    <row r="11" spans="1:10" ht="17.25" customHeight="1" x14ac:dyDescent="0.3">
      <c r="A11" s="18">
        <v>6</v>
      </c>
      <c r="B11" s="26"/>
      <c r="C11" s="36"/>
      <c r="D11" s="27"/>
      <c r="E11" s="27"/>
      <c r="F11" s="98"/>
      <c r="G11" s="46"/>
      <c r="H11" s="21"/>
      <c r="I11" s="21"/>
      <c r="J11" s="21"/>
    </row>
    <row r="12" spans="1:10" ht="17.25" customHeight="1" x14ac:dyDescent="0.3">
      <c r="A12" s="18">
        <v>7</v>
      </c>
      <c r="B12" s="26"/>
      <c r="C12" s="36"/>
      <c r="D12" s="27"/>
      <c r="E12" s="27"/>
      <c r="F12" s="98"/>
      <c r="G12" s="46"/>
      <c r="H12" s="21"/>
      <c r="I12" s="21"/>
      <c r="J12" s="21"/>
    </row>
    <row r="13" spans="1:10" ht="17.25" customHeight="1" x14ac:dyDescent="0.3">
      <c r="A13" s="18">
        <v>8</v>
      </c>
      <c r="B13" s="26"/>
      <c r="C13" s="36"/>
      <c r="D13" s="27"/>
      <c r="E13" s="27"/>
      <c r="F13" s="98"/>
      <c r="G13" s="46"/>
      <c r="H13" s="21"/>
      <c r="I13" s="21"/>
      <c r="J13" s="21"/>
    </row>
    <row r="14" spans="1:10" ht="17.25" customHeight="1" x14ac:dyDescent="0.3">
      <c r="A14" s="18">
        <v>9</v>
      </c>
      <c r="B14" s="26"/>
      <c r="C14" s="36"/>
      <c r="D14" s="27"/>
      <c r="E14" s="27"/>
      <c r="F14" s="98"/>
      <c r="G14" s="46"/>
      <c r="H14" s="21"/>
      <c r="I14" s="21"/>
      <c r="J14" s="21"/>
    </row>
    <row r="15" spans="1:10" ht="17.25" customHeight="1" x14ac:dyDescent="0.3">
      <c r="A15" s="18">
        <v>10</v>
      </c>
      <c r="B15" s="26"/>
      <c r="C15" s="36"/>
      <c r="D15" s="27"/>
      <c r="E15" s="27"/>
      <c r="F15" s="98"/>
      <c r="G15" s="46"/>
      <c r="H15" s="21"/>
      <c r="I15" s="21"/>
      <c r="J15" s="21"/>
    </row>
    <row r="16" spans="1:10" ht="17.25" customHeight="1" x14ac:dyDescent="0.3">
      <c r="A16" s="18">
        <v>11</v>
      </c>
      <c r="B16" s="26"/>
      <c r="C16" s="36"/>
      <c r="D16" s="27"/>
      <c r="E16" s="27"/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/>
      <c r="C17" s="36"/>
      <c r="D17" s="27"/>
      <c r="E17" s="27"/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/>
      <c r="C18" s="36"/>
      <c r="D18" s="27"/>
      <c r="E18" s="27"/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/>
      <c r="C19" s="36"/>
      <c r="D19" s="27"/>
      <c r="E19" s="27"/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/>
      <c r="C20" s="36"/>
      <c r="D20" s="27"/>
      <c r="E20" s="27"/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/>
      <c r="C21" s="36"/>
      <c r="D21" s="27"/>
      <c r="E21" s="27"/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/>
      <c r="C22" s="36"/>
      <c r="D22" s="27"/>
      <c r="E22" s="27"/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/>
      <c r="C23" s="36"/>
      <c r="D23" s="27"/>
      <c r="E23" s="27"/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/>
      <c r="C24" s="36"/>
      <c r="D24" s="27"/>
      <c r="E24" s="27"/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37"/>
      <c r="D25" s="21"/>
      <c r="E25" s="21"/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/>
      <c r="C26" s="36"/>
      <c r="D26" s="27"/>
      <c r="E26" s="27"/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43" zoomScaleNormal="100" workbookViewId="0">
      <selection activeCell="N50" sqref="N5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103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104</v>
      </c>
      <c r="J2" s="28" t="s">
        <v>27</v>
      </c>
    </row>
    <row r="3" spans="1:10" ht="18.75" customHeight="1" x14ac:dyDescent="0.3">
      <c r="A3" s="100">
        <f>(E3-F3)/D3</f>
        <v>2202.2657230156824</v>
      </c>
      <c r="B3" s="103">
        <f>E3/D3</f>
        <v>2300.4283367255016</v>
      </c>
      <c r="C3" s="116">
        <f>H3*I3</f>
        <v>2262.7072500000004</v>
      </c>
      <c r="D3" s="110">
        <f>SUM(D7:D505)</f>
        <v>14.781595000000003</v>
      </c>
      <c r="E3" s="113">
        <f>SUM(E7:E505)</f>
        <v>34004</v>
      </c>
      <c r="F3" s="113">
        <f>SUM(F6:G505)</f>
        <v>1451</v>
      </c>
      <c r="G3" s="8">
        <f>G4/E3</f>
        <v>2.627403167461962E-2</v>
      </c>
      <c r="H3" s="105" t="s">
        <v>105</v>
      </c>
      <c r="I3" s="109">
        <f>投資!G2</f>
        <v>30.425000000000001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893.42217306376551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106</v>
      </c>
      <c r="J5" s="101" t="s">
        <v>107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110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110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92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111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112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113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114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115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116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117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118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120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121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122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123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124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125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126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127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128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129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130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131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132</v>
      </c>
      <c r="C55" s="38">
        <f t="shared" si="0"/>
        <v>0</v>
      </c>
      <c r="D55" s="27"/>
      <c r="E55" s="27"/>
      <c r="F55" s="98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 t="s">
        <v>82</v>
      </c>
      <c r="C56" s="38">
        <f t="shared" si="0"/>
        <v>0</v>
      </c>
      <c r="D56" s="27"/>
      <c r="E56" s="27"/>
      <c r="F56" s="98">
        <v>74</v>
      </c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 t="s">
        <v>133</v>
      </c>
      <c r="C57" s="38">
        <f t="shared" si="0"/>
        <v>0</v>
      </c>
      <c r="D57" s="27"/>
      <c r="E57" s="27"/>
      <c r="F57" s="98">
        <v>76</v>
      </c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abSelected="1" topLeftCell="A19" zoomScaleNormal="100" workbookViewId="0">
      <selection activeCell="M37" sqref="M3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103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104</v>
      </c>
      <c r="J2" s="28" t="s">
        <v>27</v>
      </c>
    </row>
    <row r="3" spans="1:10" ht="18.75" customHeight="1" x14ac:dyDescent="0.3">
      <c r="A3" s="100">
        <f>(E3-F3)/D3</f>
        <v>3421.6033142017418</v>
      </c>
      <c r="B3" s="103">
        <f>E3/D3</f>
        <v>3483.2957669273005</v>
      </c>
      <c r="C3" s="115">
        <f>H3*I3</f>
        <v>4114.6770000000006</v>
      </c>
      <c r="D3" s="110">
        <f>SUM(D7:D505)</f>
        <v>36.065999999999995</v>
      </c>
      <c r="E3" s="113">
        <f>SUM(E7:E505)</f>
        <v>125628.54513</v>
      </c>
      <c r="F3" s="113">
        <f>SUM(F6:G505)</f>
        <v>2225</v>
      </c>
      <c r="G3" s="8">
        <f>G4/E3</f>
        <v>0.19897066806062133</v>
      </c>
      <c r="H3" s="105" t="s">
        <v>134</v>
      </c>
      <c r="I3" s="118">
        <f>投資!G2</f>
        <v>30.425000000000001</v>
      </c>
      <c r="J3" s="106">
        <f>SUM(J7:J505)</f>
        <v>3936.7799999999997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24996.395552000016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106</v>
      </c>
      <c r="J5" s="101" t="s">
        <v>107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135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135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136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137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114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138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139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96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140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141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142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8">
        <f t="shared" si="0"/>
        <v>3780.6701999999996</v>
      </c>
      <c r="D40" s="27">
        <v>1.0062599999999999</v>
      </c>
      <c r="E40" s="27">
        <v>3804.3505500000001</v>
      </c>
      <c r="F40" s="98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 t="s">
        <v>81</v>
      </c>
      <c r="C41" s="38">
        <f t="shared" si="0"/>
        <v>3868.9544400000004</v>
      </c>
      <c r="D41" s="27">
        <v>0.99724000000000002</v>
      </c>
      <c r="E41" s="27">
        <v>3859.1603700000001</v>
      </c>
      <c r="F41" s="98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 x14ac:dyDescent="0.3">
      <c r="A42" s="18">
        <v>37</v>
      </c>
      <c r="B42" s="26" t="s">
        <v>143</v>
      </c>
      <c r="C42" s="38">
        <f t="shared" si="0"/>
        <v>4109.5728900000004</v>
      </c>
      <c r="D42" s="27">
        <v>0.96231999999999995</v>
      </c>
      <c r="E42" s="27">
        <v>3955.0342099999998</v>
      </c>
      <c r="F42" s="98"/>
      <c r="G42" s="46"/>
      <c r="H42" s="21">
        <v>135.09</v>
      </c>
      <c r="I42" s="21">
        <v>30.420999999999999</v>
      </c>
      <c r="J42" s="21">
        <v>130.01</v>
      </c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2890.TW</vt:lpstr>
      <vt:lpstr>2891.TW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2025-09-10T05:24:26Z</dcterms:modified>
  <dc:language>en-US</dc:language>
</cp:coreProperties>
</file>