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Utin\Desktop\Finance\"/>
    </mc:Choice>
  </mc:AlternateContent>
  <xr:revisionPtr revIDLastSave="0" documentId="13_ncr:1_{0DA745EA-115A-4245-8981-534537D568B4}" xr6:coauthVersionLast="47" xr6:coauthVersionMax="47" xr10:uidLastSave="{00000000-0000-0000-0000-000000000000}"/>
  <bookViews>
    <workbookView xWindow="-110" yWindow="-110" windowWidth="19420" windowHeight="10300" tabRatio="500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B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A3" i="9" s="1"/>
  <c r="D3" i="9"/>
  <c r="G4" i="9" s="1"/>
  <c r="G3" i="9" s="1"/>
  <c r="C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D3" i="7"/>
  <c r="C3" i="7"/>
  <c r="B3" i="7"/>
  <c r="G4" i="6"/>
  <c r="G3" i="6" s="1"/>
  <c r="F3" i="6"/>
  <c r="E3" i="6"/>
  <c r="D3" i="6"/>
  <c r="B3" i="6"/>
  <c r="A3" i="6"/>
  <c r="F3" i="5"/>
  <c r="E3" i="5"/>
  <c r="D3" i="5"/>
  <c r="G4" i="5" s="1"/>
  <c r="G3" i="5" s="1"/>
  <c r="B3" i="5"/>
  <c r="A3" i="5"/>
  <c r="G4" i="4"/>
  <c r="G3" i="4" s="1"/>
  <c r="F3" i="4"/>
  <c r="E3" i="4"/>
  <c r="B3" i="4" s="1"/>
  <c r="D3" i="4"/>
  <c r="G4" i="3"/>
  <c r="G3" i="3"/>
  <c r="F3" i="3"/>
  <c r="E3" i="3"/>
  <c r="B3" i="3" s="1"/>
  <c r="D3" i="3"/>
  <c r="K2" i="1" s="1"/>
  <c r="K10" i="1" s="1"/>
  <c r="B3" i="2" s="1"/>
  <c r="G10" i="1"/>
  <c r="C10" i="1"/>
  <c r="C6" i="1"/>
  <c r="O5" i="1"/>
  <c r="K5" i="1"/>
  <c r="O4" i="1"/>
  <c r="K4" i="1"/>
  <c r="O3" i="1"/>
  <c r="K3" i="1"/>
  <c r="O2" i="1"/>
  <c r="O10" i="1" s="1"/>
  <c r="B10" i="2" s="1"/>
  <c r="G4" i="7" l="1"/>
  <c r="G3" i="7" s="1"/>
  <c r="A3" i="7"/>
  <c r="A12" i="1"/>
  <c r="F10" i="2"/>
  <c r="A3" i="2"/>
  <c r="A3" i="4"/>
  <c r="A10" i="2"/>
  <c r="C11" i="2" s="1"/>
  <c r="C10" i="2" s="1"/>
  <c r="A3" i="3"/>
  <c r="A3" i="8"/>
  <c r="G4" i="10"/>
  <c r="G3" i="10" s="1"/>
  <c r="E10" i="2" l="1"/>
  <c r="G11" i="2"/>
  <c r="G10" i="2" s="1"/>
  <c r="C4" i="2"/>
  <c r="C3" i="2" s="1"/>
  <c r="A16" i="1"/>
  <c r="C16" i="1"/>
</calcChain>
</file>

<file path=xl/sharedStrings.xml><?xml version="1.0" encoding="utf-8"?>
<sst xmlns="http://schemas.openxmlformats.org/spreadsheetml/2006/main" count="333" uniqueCount="107">
  <si>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</si>
  <si>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</si>
  <si>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</si>
  <si>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</si>
  <si>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</si>
  <si>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</si>
  <si>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</si>
  <si>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</si>
  <si>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</si>
  <si>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</si>
  <si>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</si>
  <si>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</si>
  <si>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</si>
  <si>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</si>
  <si>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</si>
  <si>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</si>
  <si>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</si>
  <si>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</si>
  <si>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</si>
  <si>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</si>
  <si>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</si>
  <si>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</si>
  <si>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</si>
  <si>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</si>
  <si>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</si>
  <si>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</si>
  <si>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</si>
  <si>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</si>
  <si>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</si>
  <si>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</si>
  <si>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</si>
  <si>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</si>
  <si>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</si>
  <si>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</si>
  <si>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</si>
  <si>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</si>
  <si>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</si>
  <si>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</si>
  <si>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</si>
  <si>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</si>
  <si>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</si>
  <si>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</si>
  <si>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</si>
  <si>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</si>
  <si>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94.75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</si>
  <si>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</si>
  <si>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</si>
  <si>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</si>
  <si>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</si>
  <si>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</si>
  <si>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</si>
  <si>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</si>
  <si>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</si>
  <si>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</si>
  <si>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</si>
  <si>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</si>
  <si>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</si>
  <si>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</si>
  <si>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</si>
  <si>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</si>
  <si>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</si>
  <si>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</si>
  <si>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</si>
  <si>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</si>
  <si>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</si>
  <si>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</si>
  <si>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</si>
  <si>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</si>
  <si>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</si>
  <si>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38.93</t>
  </si>
  <si>
    <t>2023.08.18</t>
  </si>
  <si>
    <t>2023.10.24</t>
  </si>
  <si>
    <t>2024.01.17</t>
  </si>
  <si>
    <t>00878.TW</t>
  </si>
  <si>
    <t>23.12</t>
  </si>
  <si>
    <t>2024.03.25</t>
  </si>
  <si>
    <t>2890.TW</t>
  </si>
  <si>
    <t>22.95</t>
  </si>
  <si>
    <t>2023.09.13</t>
  </si>
  <si>
    <t>2023.10.25</t>
  </si>
  <si>
    <t>2023.10.31</t>
  </si>
  <si>
    <t>2023.12.07</t>
  </si>
  <si>
    <t>USD</t>
  </si>
  <si>
    <t>目前匯率</t>
  </si>
  <si>
    <t>71.58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</si>
  <si>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</si>
  <si>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</si>
  <si>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</si>
  <si>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</si>
  <si>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</si>
  <si>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</si>
  <si>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</si>
  <si>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</si>
  <si>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</si>
  <si>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</si>
  <si>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</si>
  <si>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</si>
  <si>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50.34</t>
  </si>
  <si>
    <t>2023.09.27</t>
  </si>
  <si>
    <t>2023.12.28</t>
  </si>
  <si>
    <t>2024.03.26</t>
  </si>
  <si>
    <t>110.4</t>
  </si>
  <si>
    <t>2023.09.16</t>
  </si>
  <si>
    <t>257.81</t>
  </si>
  <si>
    <t>2023.10.04</t>
  </si>
  <si>
    <t>2024.04.03</t>
  </si>
  <si>
    <t>2024.05.10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</si>
</sst>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opLeftCell="A3" zoomScaleNormal="100" workbookViewId="0">
      <selection activeCell="M15" sqref="M15"/>
    </sheetView>
  </sheetViews>
  <sheetFormatPr defaultColWidth="8.453125" defaultRowHeight="17" x14ac:dyDescent="0.4"/>
  <sheetData>
    <row r="1" spans="1:26" ht="31.5" customHeight="1" thickBot="1" x14ac:dyDescent="0.45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4">
      <c r="A2" s="102" t="s">
        <v>4</v>
      </c>
      <c r="B2" s="103"/>
      <c r="C2" s="104">
        <v>42621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30984.766</v>
      </c>
      <c r="L2" s="64"/>
      <c r="M2" s="96" t="s">
        <v>7</v>
      </c>
      <c r="N2" s="90"/>
      <c r="O2" s="67">
        <f>BND!H3*BND!D3</f>
        <v>662.1647481</v>
      </c>
      <c r="P2" s="64"/>
    </row>
    <row r="3" spans="1:26" ht="17.25" customHeight="1" x14ac:dyDescent="0.4">
      <c r="A3" s="60" t="s">
        <v>8</v>
      </c>
      <c r="B3" s="59"/>
      <c r="C3" s="54">
        <v>0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53756.295850000002</v>
      </c>
      <c r="L3" s="53"/>
      <c r="M3" s="93" t="s">
        <v>11</v>
      </c>
      <c r="N3" s="94"/>
      <c r="O3" s="52">
        <f>VEA!H3*VEA!D3</f>
        <v>373.14102144000003</v>
      </c>
      <c r="P3" s="53"/>
    </row>
    <row r="4" spans="1:26" ht="15.75" customHeight="1" x14ac:dyDescent="0.4">
      <c r="A4" s="60" t="s">
        <v>12</v>
      </c>
      <c r="B4" s="59"/>
      <c r="C4" s="54">
        <v>44756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6108.4196000000002</v>
      </c>
      <c r="L4" s="53"/>
      <c r="M4" s="93" t="s">
        <v>14</v>
      </c>
      <c r="N4" s="94"/>
      <c r="O4" s="52">
        <f>VT!H3*VT!D3</f>
        <v>1797.7072320000002</v>
      </c>
      <c r="P4" s="53"/>
    </row>
    <row r="5" spans="1:26" ht="16.5" customHeight="1" x14ac:dyDescent="0.4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85438.214099999997</v>
      </c>
      <c r="L5" s="53"/>
      <c r="M5" s="93" t="s">
        <v>17</v>
      </c>
      <c r="N5" s="94"/>
      <c r="O5" s="52">
        <f>VTI!H3*VTI!D3</f>
        <v>347.50055213999991</v>
      </c>
      <c r="P5" s="53"/>
    </row>
    <row r="6" spans="1:26" ht="17.25" customHeight="1" x14ac:dyDescent="0.4">
      <c r="A6" s="60" t="s">
        <v>18</v>
      </c>
      <c r="B6" s="59"/>
      <c r="C6" s="54">
        <f>投資!G2 * 2.47</f>
        <v>79.961309999999997</v>
      </c>
      <c r="D6" s="53"/>
      <c r="E6" s="58"/>
      <c r="F6" s="59"/>
      <c r="G6" s="80"/>
      <c r="H6" s="53"/>
      <c r="I6" s="77" t="s">
        <v>19</v>
      </c>
      <c r="J6" s="59"/>
      <c r="K6" s="84">
        <v>6492</v>
      </c>
      <c r="L6" s="53"/>
      <c r="M6" s="66"/>
      <c r="N6" s="59"/>
      <c r="O6" s="52"/>
      <c r="P6" s="53"/>
    </row>
    <row r="7" spans="1:26" ht="17.25" customHeight="1" x14ac:dyDescent="0.4">
      <c r="A7" s="60" t="s">
        <v>20</v>
      </c>
      <c r="B7" s="59"/>
      <c r="C7" s="54">
        <v>4091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4">
      <c r="A8" s="60" t="s">
        <v>21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4">
      <c r="A9" s="68" t="s">
        <v>22</v>
      </c>
      <c r="B9" s="69"/>
      <c r="C9" s="99">
        <v>3231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45">
      <c r="A10" s="61" t="s">
        <v>23</v>
      </c>
      <c r="B10" s="62"/>
      <c r="C10" s="83">
        <f>SUM(C2:D9)</f>
        <v>94958.961309999999</v>
      </c>
      <c r="D10" s="79"/>
      <c r="E10" s="61" t="s">
        <v>23</v>
      </c>
      <c r="F10" s="62"/>
      <c r="G10" s="83">
        <f>SUM(G2:H9)*投資!G2</f>
        <v>34660.476179999991</v>
      </c>
      <c r="H10" s="79"/>
      <c r="I10" s="61" t="s">
        <v>23</v>
      </c>
      <c r="J10" s="62"/>
      <c r="K10" s="83">
        <f>SUM(K2:L9)</f>
        <v>182779.69555</v>
      </c>
      <c r="L10" s="79"/>
      <c r="M10" s="61" t="s">
        <v>23</v>
      </c>
      <c r="N10" s="62"/>
      <c r="O10" s="83">
        <f>SUM(O2:P9)*投資!G2</f>
        <v>102962.76527328262</v>
      </c>
      <c r="P10" s="79"/>
      <c r="Q10" s="1"/>
      <c r="R10" s="1"/>
      <c r="S10" s="1"/>
      <c r="T10" s="1"/>
    </row>
    <row r="11" spans="1:26" ht="31.5" customHeight="1" thickBot="1" x14ac:dyDescent="0.45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45">
      <c r="A12" s="70">
        <f>C10+G10+K10+O10</f>
        <v>415361.89831328264</v>
      </c>
      <c r="B12" s="57"/>
      <c r="C12" s="73">
        <v>9113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45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45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45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45">
      <c r="A16" s="81">
        <f>A12-C12</f>
        <v>406248.89831328264</v>
      </c>
      <c r="B16" s="57"/>
      <c r="C16" s="82">
        <f>C12/A12</f>
        <v>2.1939903580483467E-2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45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90625" defaultRowHeight="17" x14ac:dyDescent="0.4"/>
  <cols>
    <col min="1" max="2" width="15.08984375" style="22" customWidth="1"/>
    <col min="3" max="3" width="15" style="36" customWidth="1"/>
    <col min="4" max="4" width="12.90625" style="22" customWidth="1"/>
    <col min="5" max="5" width="17" style="22" customWidth="1"/>
    <col min="6" max="6" width="12.7265625" style="22" customWidth="1"/>
    <col min="7" max="7" width="12.90625" style="22" customWidth="1"/>
    <col min="8" max="8" width="8.90625" style="23" customWidth="1"/>
    <col min="9" max="9" width="12.6328125" style="23" customWidth="1"/>
    <col min="10" max="1024" width="8.90625" style="23" customWidth="1"/>
  </cols>
  <sheetData>
    <row r="1" spans="1:10" ht="30" customHeight="1" x14ac:dyDescent="0.4">
      <c r="A1" s="24"/>
      <c r="B1" s="25"/>
      <c r="C1" s="120" t="s">
        <v>37</v>
      </c>
      <c r="D1" s="121"/>
      <c r="E1" s="121"/>
      <c r="F1" s="125" t="s">
        <v>17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40"/>
    </row>
    <row r="3" spans="1:10" ht="18.75" customHeight="1" x14ac:dyDescent="0.4">
      <c r="A3" s="113">
        <f>(E3-F3)/D3</f>
        <v>7390.0469918257686</v>
      </c>
      <c r="B3" s="116">
        <f>E3/D3</f>
        <v>7421.2067121005084</v>
      </c>
      <c r="C3" s="128">
        <f>H3*I3</f>
        <v>8346.0831299999991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0.12882488997582894</v>
      </c>
      <c r="H3" s="118" t="s">
        <v>103</v>
      </c>
      <c r="I3" s="122">
        <f>投資!G2</f>
        <v>32.372999999999998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1288.6353744282169</v>
      </c>
      <c r="H4" s="115"/>
      <c r="I4" s="115"/>
      <c r="J4" s="115"/>
    </row>
    <row r="5" spans="1:10" x14ac:dyDescent="0.4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39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4">
      <c r="A6" s="26">
        <v>1</v>
      </c>
      <c r="B6" s="137" t="s">
        <v>51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4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4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4">
      <c r="A9" s="26">
        <v>4</v>
      </c>
      <c r="B9" s="38" t="s">
        <v>104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4">
      <c r="A10" s="26">
        <v>5</v>
      </c>
      <c r="B10" s="38" t="s">
        <v>57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4">
      <c r="A11" s="26">
        <v>6</v>
      </c>
      <c r="B11" s="38" t="s">
        <v>59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4">
      <c r="A12" s="26">
        <v>7</v>
      </c>
      <c r="B12" s="38" t="s">
        <v>60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4">
      <c r="A13" s="26">
        <v>8</v>
      </c>
      <c r="B13" s="38" t="s">
        <v>92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4">
      <c r="A14" s="26">
        <v>9</v>
      </c>
      <c r="B14" s="38" t="s">
        <v>62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4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4">
      <c r="A16" s="26">
        <v>11</v>
      </c>
      <c r="B16" s="38" t="s">
        <v>65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4">
      <c r="A17" s="26">
        <v>12</v>
      </c>
      <c r="B17" s="38" t="s">
        <v>105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4">
      <c r="A18" s="26">
        <v>13</v>
      </c>
      <c r="B18" s="38" t="s">
        <v>66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4">
      <c r="A19" s="26">
        <v>14</v>
      </c>
      <c r="B19" s="38" t="s">
        <v>67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4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4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4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4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4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4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4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4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4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4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4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4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4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4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4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4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4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4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4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4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4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4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4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4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4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4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4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4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4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4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4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4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4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4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4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4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4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4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4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4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4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4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4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4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4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4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4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4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4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4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4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4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4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4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4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4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4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4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4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4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4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4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4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4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4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4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4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4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4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4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4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4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4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4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4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4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4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4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4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4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4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4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4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4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4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4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4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4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4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4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4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4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4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4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4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4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4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4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4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4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4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4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4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4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4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4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4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4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4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4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4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4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4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4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4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4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4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4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4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4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4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4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4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4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4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4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4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4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4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4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4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4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4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4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4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4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4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4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4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4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4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4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4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4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4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4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4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4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4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4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4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4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4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4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4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4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4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4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4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4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4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4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4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4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4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4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4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4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4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4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4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4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4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4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4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4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4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4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4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4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4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4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4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4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4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4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4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4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4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4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4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4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4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4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4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4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4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4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4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4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4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4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4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4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4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4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4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4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4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4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4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4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4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4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4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4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4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4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4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4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4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4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4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4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4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4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4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4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4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4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4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4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4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4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4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4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4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4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4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4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4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4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4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4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4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4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4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4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4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4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4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4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4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4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4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4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4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4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4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4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4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4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4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4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4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4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4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4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4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4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4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4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4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4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4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4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4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4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4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4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4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4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4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4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4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4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4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4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4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4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4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4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4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4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4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4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4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4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4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4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4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4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4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4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4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4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4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4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4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4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4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4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4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4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4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4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4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4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4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4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4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4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4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4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4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4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4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4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4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4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4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4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4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4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4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4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4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4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4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4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4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4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4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4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4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4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4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4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4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4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4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4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4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4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4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4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4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4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4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4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4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4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4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4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4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4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4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4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4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4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4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4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4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4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4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4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4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4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4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4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4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4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4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4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4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4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4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4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4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4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4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4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4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4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4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4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4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4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4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4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4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4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4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4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4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4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4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4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4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4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4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4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4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4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4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4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4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4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4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4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4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4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4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4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4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4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4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4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4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4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4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4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4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4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4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4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4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4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4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4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4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4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4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4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4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4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4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4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4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4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4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4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4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4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4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4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4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4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4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4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4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4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4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4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4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4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4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4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4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4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4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4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4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4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4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4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4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4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4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4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4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4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4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4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4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4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90625" defaultRowHeight="17" x14ac:dyDescent="0.4"/>
  <cols>
    <col min="1" max="2" width="15.08984375" style="2" customWidth="1"/>
    <col min="3" max="3" width="15" style="30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 x14ac:dyDescent="0.55000000000000004">
      <c r="A1" s="107" t="s">
        <v>28</v>
      </c>
      <c r="B1" s="108"/>
      <c r="C1" s="59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45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32.372999999999998</v>
      </c>
    </row>
    <row r="3" spans="1:10" ht="17.25" customHeight="1" x14ac:dyDescent="0.4">
      <c r="A3" s="109">
        <f>('006208.TW'!E3+'00692.TW'!E3+'00878.TW'!E3+'2890.TW'!E3)-('006208.TW'!F3+'00692.TW'!F3+'00878.TW'!F3+'2890.TW'!F3)-E2+7345</f>
        <v>146793</v>
      </c>
      <c r="B3" s="109">
        <f>總資產!K10</f>
        <v>182779.69555</v>
      </c>
      <c r="C3" s="8">
        <f>C4/A3</f>
        <v>0.24515266770213842</v>
      </c>
      <c r="D3" s="9"/>
      <c r="E3" s="10"/>
      <c r="F3" s="10"/>
      <c r="G3" s="10"/>
    </row>
    <row r="4" spans="1:10" ht="17.25" customHeight="1" x14ac:dyDescent="0.4">
      <c r="A4" s="110"/>
      <c r="B4" s="110"/>
      <c r="C4" s="44">
        <f>B3-A3</f>
        <v>35986.695550000004</v>
      </c>
      <c r="D4" s="9"/>
      <c r="E4" s="10"/>
      <c r="F4" s="10"/>
      <c r="G4" s="10"/>
    </row>
    <row r="5" spans="1:10" ht="15" customHeight="1" x14ac:dyDescent="0.4">
      <c r="A5" s="6"/>
      <c r="B5" s="31"/>
      <c r="C5" s="6"/>
      <c r="D5" s="6"/>
      <c r="E5" s="10"/>
      <c r="F5" s="10"/>
      <c r="G5" s="10"/>
    </row>
    <row r="6" spans="1:10" ht="15" customHeight="1" x14ac:dyDescent="0.4">
      <c r="A6" s="6"/>
      <c r="B6" s="11"/>
      <c r="C6" s="11"/>
      <c r="D6" s="11"/>
      <c r="E6" s="10"/>
      <c r="F6" s="10"/>
      <c r="G6" s="10"/>
    </row>
    <row r="7" spans="1:10" ht="15" customHeight="1" x14ac:dyDescent="0.4">
      <c r="A7" s="6"/>
      <c r="B7" s="31"/>
      <c r="C7" s="45"/>
      <c r="D7" s="6"/>
      <c r="E7" s="10"/>
      <c r="F7" s="10"/>
      <c r="G7" s="10"/>
    </row>
    <row r="8" spans="1:10" ht="24" customHeight="1" x14ac:dyDescent="0.4">
      <c r="A8" s="107" t="s">
        <v>35</v>
      </c>
      <c r="B8" s="108"/>
      <c r="C8" s="59"/>
      <c r="D8" s="6"/>
      <c r="E8" s="107" t="s">
        <v>36</v>
      </c>
      <c r="F8" s="108"/>
      <c r="G8" s="59"/>
    </row>
    <row r="9" spans="1:10" ht="15" customHeight="1" x14ac:dyDescent="0.4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4">
      <c r="A10" s="109">
        <f>(BND!E3+VEA!E3+VT!E3+VTI!E3)-(BND!F3+VEA!F3+VT!F3+VTI!F3)</f>
        <v>92065</v>
      </c>
      <c r="B10" s="109">
        <f>總資產!O10</f>
        <v>102962.76527328262</v>
      </c>
      <c r="C10" s="8">
        <f>C11/A10</f>
        <v>0.11837033914389425</v>
      </c>
      <c r="D10" s="6"/>
      <c r="E10" s="109">
        <f>A3+A10</f>
        <v>238858</v>
      </c>
      <c r="F10" s="109">
        <f>B3+B10</f>
        <v>285742.4608232826</v>
      </c>
      <c r="G10" s="8">
        <f>G11/E10</f>
        <v>0.19628591390400404</v>
      </c>
    </row>
    <row r="11" spans="1:10" ht="18" customHeight="1" x14ac:dyDescent="0.4">
      <c r="A11" s="110"/>
      <c r="B11" s="110"/>
      <c r="C11" s="44">
        <f>B10-A10</f>
        <v>10897.765273282625</v>
      </c>
      <c r="D11" s="6"/>
      <c r="E11" s="110"/>
      <c r="F11" s="110"/>
      <c r="G11" s="46">
        <f>F10-E10</f>
        <v>46884.460823282599</v>
      </c>
    </row>
    <row r="12" spans="1:10" x14ac:dyDescent="0.4">
      <c r="A12" s="6"/>
      <c r="B12" s="31"/>
      <c r="C12" s="45"/>
      <c r="D12" s="6"/>
      <c r="E12" s="6"/>
      <c r="F12" s="6"/>
      <c r="G12" s="6"/>
    </row>
    <row r="13" spans="1:10" x14ac:dyDescent="0.4">
      <c r="A13" s="6"/>
      <c r="B13" s="31"/>
      <c r="C13" s="45"/>
      <c r="D13" s="6"/>
      <c r="E13" s="6"/>
      <c r="F13" s="6"/>
      <c r="G13" s="6"/>
    </row>
    <row r="14" spans="1:10" x14ac:dyDescent="0.4">
      <c r="A14" s="6"/>
      <c r="B14" s="31"/>
      <c r="C14" s="45"/>
      <c r="D14" s="6"/>
      <c r="E14" s="6"/>
      <c r="F14" s="6"/>
      <c r="G14" s="6"/>
    </row>
    <row r="15" spans="1:10" x14ac:dyDescent="0.4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4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4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4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4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4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4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4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4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4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4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4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4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4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4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4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4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4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4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4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4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4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4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4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4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4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4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4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4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4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4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4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4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4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4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4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4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4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4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4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4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4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4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4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4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4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4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4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4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4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4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4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4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4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4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4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4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4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4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4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4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4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4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4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4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4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4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4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4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4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4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4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4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4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4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4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4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4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4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4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4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4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4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4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4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4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4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4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4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4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4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4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4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4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4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4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4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4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4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4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4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4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4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4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4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4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4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4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4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4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4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4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4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4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4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4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4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4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4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4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4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4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4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4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4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4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4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4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4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4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4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4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4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4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4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4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4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4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4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4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4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4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4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4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4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4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4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4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4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4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4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4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4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4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4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4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4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4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4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4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4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4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4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4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4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4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4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4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4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4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4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4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4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4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4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4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4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4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4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4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4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4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4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4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4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4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4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4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4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4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4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4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4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4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4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4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4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4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4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4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4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4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4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4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4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4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4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4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4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4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4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4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4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4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4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4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4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4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4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4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4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4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4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4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4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4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4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4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4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4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4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4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4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4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4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4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4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4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4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4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4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4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4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4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4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4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4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4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4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4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4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4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4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4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4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4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4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4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4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4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4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4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4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4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4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4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4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4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4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4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4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4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4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4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4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4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4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4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4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4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4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4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4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4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4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4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4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4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4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4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4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4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4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4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4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4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4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4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4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4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4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4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4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4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4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4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4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4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4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4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4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4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4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4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4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4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4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4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4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4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4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4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4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4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4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4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4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4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4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4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4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4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4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4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4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4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4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4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4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4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4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4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4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4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4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4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4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4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4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4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4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4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4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4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4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4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4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4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4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4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4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4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4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4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4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4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4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4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4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4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4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4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4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4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4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4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4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4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4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4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4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4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4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4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4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4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4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4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4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4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4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4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4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4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4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4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4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4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4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4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4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4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4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4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4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4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4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4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4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4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4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4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4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4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4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4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4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4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4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4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4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4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4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4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4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4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4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4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4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4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4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4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4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4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4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4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4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4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4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4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4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4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4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4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4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4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4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4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4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4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4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4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4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4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4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4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4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4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4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4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4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4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4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4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4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4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4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4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4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4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4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4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4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4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4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4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4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4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4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4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4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4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4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4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4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4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4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4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4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4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4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4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2" width="8.90625" style="29" customWidth="1"/>
    <col min="1083" max="16384" width="8.90625" style="29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38</v>
      </c>
      <c r="G1" s="59"/>
      <c r="H1" s="124"/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4">
      <c r="A3" s="113">
        <f>(E3-F3)/D3</f>
        <v>76.612804878048777</v>
      </c>
      <c r="B3" s="116">
        <f>E3/D3</f>
        <v>77.076219512195124</v>
      </c>
      <c r="C3" s="128" t="s">
        <v>44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0.23531505873976505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5949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67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2" width="8.90625" style="29" customWidth="1"/>
    <col min="1083" max="16384" width="8.90625" style="29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68</v>
      </c>
      <c r="G1" s="59"/>
      <c r="H1" s="124"/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4">
      <c r="A3" s="113">
        <f>(E3-F3)/D3</f>
        <v>30.71841155234657</v>
      </c>
      <c r="B3" s="116">
        <f>E3/D3</f>
        <v>31.609386281588449</v>
      </c>
      <c r="C3" s="128" t="s">
        <v>69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0.25978322940222487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11373.050000000003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55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70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56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57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71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59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60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61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62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72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64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65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66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67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2" width="8.90625" style="29" customWidth="1"/>
    <col min="1083" max="16384" width="8.90625" style="29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73</v>
      </c>
      <c r="G1" s="59"/>
      <c r="H1" s="124"/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4">
      <c r="A3" s="113">
        <f>(E3-F3)/D3</f>
        <v>21.01132075471698</v>
      </c>
      <c r="B3" s="116">
        <f>E3/D3</f>
        <v>21.464150943396227</v>
      </c>
      <c r="C3" s="128" t="s">
        <v>74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9.8241912798874856E-2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558.80000000000018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52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54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55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56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57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59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60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62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64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75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67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2" width="8.90625" style="29" customWidth="1"/>
    <col min="1083" max="16384" width="8.90625" style="29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76</v>
      </c>
      <c r="G1" s="59"/>
      <c r="H1" s="124"/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4">
      <c r="A3" s="113">
        <f>(E3-F3)/D3</f>
        <v>17.809587573647562</v>
      </c>
      <c r="B3" s="116">
        <f>E3/D3</f>
        <v>18.130958757364755</v>
      </c>
      <c r="C3" s="129" t="s">
        <v>77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0.28351575309079635</v>
      </c>
      <c r="H3" s="118"/>
      <c r="I3" s="122"/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19194.300000000003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54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55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55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70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78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4">
      <c r="A13" s="18">
        <v>8</v>
      </c>
      <c r="B13" s="34" t="s">
        <v>78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57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79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80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59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60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81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62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64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65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66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 t="s">
        <v>67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topLeftCell="A22" zoomScale="115" zoomScaleNormal="115" workbookViewId="0">
      <selection activeCell="F28" sqref="F28:G2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7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4">
      <c r="A3" s="113">
        <f>(E3-F3)/D3</f>
        <v>2240.9127098018039</v>
      </c>
      <c r="B3" s="116">
        <f>E3/D3</f>
        <v>2270.5321059660923</v>
      </c>
      <c r="C3" s="129">
        <f>H3*I3</f>
        <v>2317.2593399999996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3.3624994774390377E-2</v>
      </c>
      <c r="H3" s="118" t="s">
        <v>84</v>
      </c>
      <c r="I3" s="122">
        <f>投資!G2</f>
        <v>32.372999999999998</v>
      </c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706.25939024129548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52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4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4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4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4">
      <c r="A12" s="18">
        <v>7</v>
      </c>
      <c r="B12" s="34" t="s">
        <v>78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4">
      <c r="A13" s="18">
        <v>8</v>
      </c>
      <c r="B13" s="34" t="s">
        <v>57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4">
      <c r="A14" s="18">
        <v>9</v>
      </c>
      <c r="B14" s="34" t="s">
        <v>90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4">
      <c r="A15" s="18">
        <v>10</v>
      </c>
      <c r="B15" s="34" t="s">
        <v>59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4">
      <c r="A16" s="18">
        <v>11</v>
      </c>
      <c r="B16" s="34" t="s">
        <v>91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60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4">
      <c r="A18" s="18">
        <v>13</v>
      </c>
      <c r="B18" s="34" t="s">
        <v>61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92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62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4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4">
      <c r="A22" s="18">
        <v>17</v>
      </c>
      <c r="B22" s="34" t="s">
        <v>94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65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4">
      <c r="A24" s="18">
        <v>19</v>
      </c>
      <c r="B24" s="34" t="s">
        <v>95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 t="s">
        <v>66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4">
      <c r="A26" s="18">
        <v>21</v>
      </c>
      <c r="B26" s="34" t="s">
        <v>96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 t="s">
        <v>67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4">
      <c r="A28" s="18">
        <v>23</v>
      </c>
      <c r="B28" s="34" t="s">
        <v>106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90625" defaultRowHeight="17" x14ac:dyDescent="0.4"/>
  <cols>
    <col min="1" max="2" width="15.08984375" style="12" customWidth="1"/>
    <col min="3" max="3" width="15" style="35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11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4">
      <c r="A3" s="113">
        <f>(E3-F3)/D3</f>
        <v>1469.831158963555</v>
      </c>
      <c r="B3" s="116">
        <v>1446.530865440456</v>
      </c>
      <c r="C3" s="134">
        <f>H3*I3</f>
        <v>1629.6568199999999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0.10767011606626556</v>
      </c>
      <c r="H3" s="118" t="s">
        <v>97</v>
      </c>
      <c r="I3" s="132">
        <f>投資!G2</f>
        <v>32.372999999999998</v>
      </c>
      <c r="J3" s="119"/>
    </row>
    <row r="4" spans="1:10" ht="18.75" customHeight="1" x14ac:dyDescent="0.4">
      <c r="A4" s="110"/>
      <c r="B4" s="110"/>
      <c r="C4" s="133"/>
      <c r="D4" s="110"/>
      <c r="E4" s="110"/>
      <c r="F4" s="110"/>
      <c r="G4" s="47">
        <f>D3*C3-E3+F3</f>
        <v>1184.69428707712</v>
      </c>
      <c r="H4" s="115"/>
      <c r="I4" s="133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>
        <f>E3/D3</f>
        <v>1484.4013072121154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51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4">
      <c r="A7" s="18">
        <v>2</v>
      </c>
      <c r="B7" s="34" t="s">
        <v>52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98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4">
      <c r="A11" s="18">
        <v>6</v>
      </c>
      <c r="B11" s="34" t="s">
        <v>57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4">
      <c r="A12" s="18">
        <v>7</v>
      </c>
      <c r="B12" s="34" t="s">
        <v>59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4">
      <c r="A13" s="18">
        <v>8</v>
      </c>
      <c r="B13" s="34" t="s">
        <v>60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4">
      <c r="A14" s="18">
        <v>9</v>
      </c>
      <c r="B14" s="34" t="s">
        <v>99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62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4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4">
      <c r="A17" s="18">
        <v>12</v>
      </c>
      <c r="B17" s="34" t="s">
        <v>65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4">
      <c r="A18" s="18">
        <v>13</v>
      </c>
      <c r="B18" s="34" t="s">
        <v>100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66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4">
      <c r="A20" s="18">
        <v>15</v>
      </c>
      <c r="B20" s="34" t="s">
        <v>67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4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37</v>
      </c>
      <c r="D1" s="121"/>
      <c r="E1" s="121"/>
      <c r="F1" s="125" t="s">
        <v>14</v>
      </c>
      <c r="G1" s="59"/>
      <c r="H1" s="124" t="s">
        <v>82</v>
      </c>
      <c r="I1" s="108"/>
      <c r="J1" s="59"/>
    </row>
    <row r="2" spans="1:10" ht="21.75" customHeight="1" x14ac:dyDescent="0.4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83</v>
      </c>
      <c r="J2" s="20"/>
    </row>
    <row r="3" spans="1:10" ht="18.75" customHeight="1" x14ac:dyDescent="0.4">
      <c r="A3" s="113">
        <f>(E3-F3)/D3</f>
        <v>3099.9939816674218</v>
      </c>
      <c r="B3" s="116">
        <f>E3/D3</f>
        <v>3132.4192837201645</v>
      </c>
      <c r="C3" s="128">
        <f>H3*I3</f>
        <v>3573.9791999999998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0.15131601979210696</v>
      </c>
      <c r="H3" s="118" t="s">
        <v>101</v>
      </c>
      <c r="I3" s="135">
        <f>投資!G2</f>
        <v>32.372999999999998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7718.1762215359995</v>
      </c>
      <c r="H4" s="115"/>
      <c r="I4" s="115"/>
      <c r="J4" s="115"/>
    </row>
    <row r="5" spans="1:10" x14ac:dyDescent="0.4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85</v>
      </c>
      <c r="J5" s="114" t="s">
        <v>86</v>
      </c>
    </row>
    <row r="6" spans="1:10" x14ac:dyDescent="0.4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52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102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102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4">
      <c r="A11" s="18">
        <v>6</v>
      </c>
      <c r="B11" s="34" t="s">
        <v>98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4">
      <c r="A12" s="18">
        <v>7</v>
      </c>
      <c r="B12" s="34" t="s">
        <v>57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4">
      <c r="A13" s="18">
        <v>8</v>
      </c>
      <c r="B13" s="34" t="s">
        <v>59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4">
      <c r="A14" s="18">
        <v>9</v>
      </c>
      <c r="B14" s="34" t="s">
        <v>60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4">
      <c r="A15" s="18">
        <v>10</v>
      </c>
      <c r="B15" s="34" t="s">
        <v>99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62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4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4">
      <c r="A18" s="18">
        <v>13</v>
      </c>
      <c r="B18" s="34" t="s">
        <v>65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4">
      <c r="A19" s="18">
        <v>14</v>
      </c>
      <c r="B19" s="34" t="s">
        <v>100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66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4">
      <c r="A21" s="18">
        <v>16</v>
      </c>
      <c r="B21" s="34" t="s">
        <v>67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4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2024-05-10T11:13:09Z</dcterms:modified>
  <dc:language>en-US</dc:language>
</cp:coreProperties>
</file>