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" documentId="11_825C024A5A33773AE7F8F1B89EB270B3FBB1836E" xr6:coauthVersionLast="47" xr6:coauthVersionMax="47" xr10:uidLastSave="{33B232D8-D8D3-49E2-B17D-12A8EB39BC88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F3" i="10"/>
  <c r="A3" i="10" s="1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A3" i="9" s="1"/>
  <c r="D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2" i="1" s="1"/>
  <c r="O10" i="1" s="1"/>
  <c r="B10" i="2" s="1"/>
  <c r="F3" i="6"/>
  <c r="E3" i="6"/>
  <c r="B3" i="6" s="1"/>
  <c r="D3" i="6"/>
  <c r="G4" i="6" s="1"/>
  <c r="G3" i="6" s="1"/>
  <c r="F3" i="5"/>
  <c r="G4" i="5" s="1"/>
  <c r="G3" i="5" s="1"/>
  <c r="E3" i="5"/>
  <c r="A3" i="5" s="1"/>
  <c r="D3" i="5"/>
  <c r="B3" i="5"/>
  <c r="F3" i="4"/>
  <c r="E3" i="4"/>
  <c r="B3" i="4" s="1"/>
  <c r="D3" i="4"/>
  <c r="K3" i="1" s="1"/>
  <c r="A3" i="4"/>
  <c r="G4" i="3"/>
  <c r="G3" i="3" s="1"/>
  <c r="F3" i="3"/>
  <c r="E3" i="3"/>
  <c r="D3" i="3"/>
  <c r="B3" i="3"/>
  <c r="A3" i="3"/>
  <c r="G10" i="1"/>
  <c r="C6" i="1"/>
  <c r="C10" i="1" s="1"/>
  <c r="O5" i="1"/>
  <c r="O4" i="1"/>
  <c r="K4" i="1"/>
  <c r="O3" i="1"/>
  <c r="K2" i="1"/>
  <c r="G4" i="8" l="1"/>
  <c r="G3" i="8" s="1"/>
  <c r="G4" i="9"/>
  <c r="G3" i="9" s="1"/>
  <c r="A3" i="2"/>
  <c r="G4" i="7"/>
  <c r="G3" i="7" s="1"/>
  <c r="K5" i="1"/>
  <c r="K10" i="1" s="1"/>
  <c r="A3" i="7"/>
  <c r="G4" i="4"/>
  <c r="G3" i="4" s="1"/>
  <c r="A10" i="2"/>
  <c r="C11" i="2" s="1"/>
  <c r="C10" i="2" s="1"/>
  <c r="D5" i="8"/>
  <c r="A3" i="6"/>
  <c r="B3" i="2" l="1"/>
  <c r="A12" i="1"/>
  <c r="E10" i="2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<sst xmlns="http://schemas.openxmlformats.org/spreadsheetml/2006/main" count="345" uniqueCount="109">
  <si>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</si>
  <si>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</si>
  <si>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</si>
  <si>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</si>
  <si>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</si>
  <si>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</si>
  <si>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</si>
  <si>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</si>
  <si>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</si>
  <si>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</si>
  <si>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</si>
  <si>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</si>
  <si>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</si>
  <si>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</si>
  <si>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</si>
  <si>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</si>
  <si>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</si>
  <si>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</si>
  <si>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</si>
  <si>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</si>
  <si>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</si>
  <si>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</si>
  <si>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</si>
  <si>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</si>
  <si>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</si>
  <si>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</si>
  <si>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</si>
  <si>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</si>
  <si>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</si>
  <si>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</si>
  <si>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</si>
  <si>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</si>
  <si>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</si>
  <si>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</si>
  <si>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</si>
  <si>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</si>
  <si>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</si>
  <si>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</si>
  <si>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</si>
  <si>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</si>
  <si>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</si>
  <si>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</si>
  <si>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</si>
  <si>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107.45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</si>
  <si>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</si>
  <si>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</si>
  <si>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</si>
  <si>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</si>
  <si>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</si>
  <si>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</si>
  <si>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</si>
  <si>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</si>
  <si>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</si>
  <si>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</si>
  <si>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</si>
  <si>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</si>
  <si>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</si>
  <si>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</si>
  <si>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</si>
  <si>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</si>
  <si>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</si>
  <si>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</si>
  <si>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</si>
  <si>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</si>
  <si>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</si>
  <si>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</si>
  <si>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</si>
  <si>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</si>
  <si>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</si>
  <si>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43.64</t>
  </si>
  <si>
    <t>2023.08.18</t>
  </si>
  <si>
    <t>2023.10.24</t>
  </si>
  <si>
    <t>2024.01.17</t>
  </si>
  <si>
    <t>00878.TW</t>
  </si>
  <si>
    <t>23.63</t>
  </si>
  <si>
    <t>2024.03.25</t>
  </si>
  <si>
    <t>2024.06.13</t>
  </si>
  <si>
    <t>2890.TW</t>
  </si>
  <si>
    <t>25.90</t>
  </si>
  <si>
    <t>2023.09.13</t>
  </si>
  <si>
    <t>2023.10.25</t>
  </si>
  <si>
    <t>2023.10.31</t>
  </si>
  <si>
    <t>2023.12.07</t>
  </si>
  <si>
    <t>USD</t>
  </si>
  <si>
    <t>目前匯率</t>
  </si>
  <si>
    <t>72.6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</si>
  <si>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</si>
  <si>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</si>
  <si>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</si>
  <si>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</si>
  <si>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</si>
  <si>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</si>
  <si>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</si>
  <si>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</si>
  <si>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</si>
  <si>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</si>
  <si>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</si>
  <si>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</si>
  <si>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</si>
  <si>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</si>
  <si>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49.59</t>
  </si>
  <si>
    <t>2023.09.27</t>
  </si>
  <si>
    <t>2023.12.28</t>
  </si>
  <si>
    <t>2024.03.26</t>
  </si>
  <si>
    <t>112.77</t>
  </si>
  <si>
    <t>2023.09.16</t>
  </si>
  <si>
    <t>268.74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</si>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</sst>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H18" sqref="H18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35676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36744.783949999997</v>
      </c>
      <c r="L2" s="66"/>
      <c r="M2" s="98" t="s">
        <v>7</v>
      </c>
      <c r="N2" s="92"/>
      <c r="O2" s="69">
        <f>BND!H3*BND!D3</f>
        <v>702.657285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61260.784640000005</v>
      </c>
      <c r="L3" s="55"/>
      <c r="M3" s="95" t="s">
        <v>10</v>
      </c>
      <c r="N3" s="96"/>
      <c r="O3" s="54">
        <f>VEA!H3*VEA!D3</f>
        <v>397.60597494000001</v>
      </c>
      <c r="P3" s="55"/>
    </row>
    <row r="4" spans="1:26" ht="15.75" customHeight="1" x14ac:dyDescent="0.25">
      <c r="A4" s="62" t="s">
        <v>11</v>
      </c>
      <c r="B4" s="61"/>
      <c r="C4" s="56">
        <v>64547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6737.905459999999</v>
      </c>
      <c r="L4" s="55"/>
      <c r="M4" s="95" t="s">
        <v>13</v>
      </c>
      <c r="N4" s="96"/>
      <c r="O4" s="54">
        <f>VT!H3*VT!D3</f>
        <v>1867.2524262000002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97401.715599999981</v>
      </c>
      <c r="L5" s="55"/>
      <c r="M5" s="95" t="s">
        <v>16</v>
      </c>
      <c r="N5" s="96"/>
      <c r="O5" s="54">
        <f>VTI!H3*VTI!D3</f>
        <v>393.71323715999995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82.607250000000008</v>
      </c>
      <c r="D6" s="55"/>
      <c r="E6" s="60"/>
      <c r="F6" s="61"/>
      <c r="G6" s="82"/>
      <c r="H6" s="55"/>
      <c r="I6" s="79" t="s">
        <v>18</v>
      </c>
      <c r="J6" s="61"/>
      <c r="K6" s="86">
        <v>7916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2371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3293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105970.60725</v>
      </c>
      <c r="D10" s="81"/>
      <c r="E10" s="63" t="s">
        <v>22</v>
      </c>
      <c r="F10" s="64"/>
      <c r="G10" s="85">
        <f>SUM(G2:H9)*投資!G2</f>
        <v>24965.530700000003</v>
      </c>
      <c r="H10" s="81"/>
      <c r="I10" s="63" t="s">
        <v>22</v>
      </c>
      <c r="J10" s="64"/>
      <c r="K10" s="85">
        <f>SUM(K2:L9)</f>
        <v>210061.18964999999</v>
      </c>
      <c r="L10" s="81"/>
      <c r="M10" s="63" t="s">
        <v>22</v>
      </c>
      <c r="N10" s="64"/>
      <c r="O10" s="85">
        <f>SUM(O2:P9)*投資!G2</f>
        <v>108887.01097030351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449884.33857030346</v>
      </c>
      <c r="B12" s="59"/>
      <c r="C12" s="75">
        <v>2116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447768.33857030346</v>
      </c>
      <c r="B16" s="59"/>
      <c r="C16" s="84">
        <f>C12/A12</f>
        <v>4.7034311234849368E-3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8705.8323000000019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0.16298648712153049</v>
      </c>
      <c r="H3" s="120" t="s">
        <v>106</v>
      </c>
      <c r="I3" s="124">
        <f>投資!G2</f>
        <v>32.395000000000003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1793.3403177982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107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108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32.395000000000003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210061.18964999999</v>
      </c>
      <c r="C3" s="8">
        <f>C4/A3</f>
        <v>0.39553286950918115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59537.189649999986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96019</v>
      </c>
      <c r="B10" s="111">
        <f>總資產!O10</f>
        <v>108887.01097030351</v>
      </c>
      <c r="C10" s="8">
        <f>C11/A10</f>
        <v>0.13401525708769632</v>
      </c>
      <c r="D10" s="6"/>
      <c r="E10" s="111">
        <f>A3+A10</f>
        <v>246543</v>
      </c>
      <c r="F10" s="111">
        <f>B3+B10</f>
        <v>318948.20062030351</v>
      </c>
      <c r="G10" s="8">
        <f>G11/E10</f>
        <v>0.29368183489413008</v>
      </c>
    </row>
    <row r="11" spans="1:10" ht="18" customHeight="1" x14ac:dyDescent="0.3">
      <c r="A11" s="112"/>
      <c r="B11" s="112"/>
      <c r="C11" s="44">
        <f>B10-A10</f>
        <v>12868.010970303512</v>
      </c>
      <c r="D11" s="6"/>
      <c r="E11" s="112"/>
      <c r="F11" s="112"/>
      <c r="G11" s="46">
        <f>F10-E10</f>
        <v>72405.200620303513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3" width="8.875" style="29" customWidth="1"/>
    <col min="1094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0.38030472567229862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10196.349999999999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3" width="8.875" style="29" customWidth="1"/>
    <col min="1094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0.40102642049264614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17941.120000000003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3" width="8.875" style="29" customWidth="1"/>
    <col min="1094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0.13466947504860652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831.17999999999938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3" width="8.875" style="29" customWidth="1"/>
    <col min="1094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0.44195147556281333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30310.799999999988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2351.877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4.9017576239547403E-2</v>
      </c>
      <c r="H3" s="120" t="s">
        <v>85</v>
      </c>
      <c r="I3" s="124">
        <f>投資!G2</f>
        <v>32.395000000000003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1078.5827475750011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2" sqref="J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1483.5618355308009</v>
      </c>
      <c r="B3" s="118">
        <v>1446.530865440456</v>
      </c>
      <c r="C3" s="136">
        <f>H3*I3</f>
        <v>1606.4680500000002</v>
      </c>
      <c r="D3" s="125">
        <f>SUM(D7:D505)</f>
        <v>8.0178659999999997</v>
      </c>
      <c r="E3" s="128">
        <f>SUM(E7:E505)</f>
        <v>12003</v>
      </c>
      <c r="F3" s="128">
        <f>SUM(F6:G505)</f>
        <v>108</v>
      </c>
      <c r="G3" s="8">
        <f>G4/E3</f>
        <v>8.2099938197225844E-2</v>
      </c>
      <c r="H3" s="120" t="s">
        <v>100</v>
      </c>
      <c r="I3" s="134">
        <f>投資!G2</f>
        <v>32.395000000000003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985.44555818130175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/>
      <c r="C22" s="52">
        <f t="shared" si="0"/>
        <v>0</v>
      </c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K22" sqref="K2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3108.9994842390956</v>
      </c>
      <c r="B3" s="118">
        <f>E3/D3</f>
        <v>3140.88727785743</v>
      </c>
      <c r="C3" s="130">
        <f>H3*I3</f>
        <v>3653.18415</v>
      </c>
      <c r="D3" s="125">
        <f>SUM(D7:D505)</f>
        <v>16.558060000000001</v>
      </c>
      <c r="E3" s="128">
        <f>SUM(E7:E505)</f>
        <v>52007</v>
      </c>
      <c r="F3" s="128">
        <f>SUM(F6:G505)</f>
        <v>528</v>
      </c>
      <c r="G3" s="8">
        <f>G4/E3</f>
        <v>0.17325826036397027</v>
      </c>
      <c r="H3" s="120" t="s">
        <v>104</v>
      </c>
      <c r="I3" s="137">
        <f>投資!G2</f>
        <v>32.395000000000003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9010.6423467490022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105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105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/>
      <c r="C23" s="51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2024-06-26T05:44:59Z</dcterms:modified>
  <dc:language>en-US</dc:language>
</cp:coreProperties>
</file>