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0" documentId="8_{8C904BC3-8033-4FFA-9DE4-F68E9FC6E90D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總資產" sheetId="1" r:id="rId1"/>
    <sheet name="時間軸" sheetId="2" r:id="rId2"/>
    <sheet name="投資" sheetId="3" r:id="rId3"/>
    <sheet name="006208.TW" sheetId="4" r:id="rId4"/>
    <sheet name="00692.TW" sheetId="5" r:id="rId5"/>
    <sheet name="00878.TW" sheetId="6" r:id="rId6"/>
    <sheet name="2890.TW" sheetId="7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I3" i="11"/>
  <c r="C3" i="11" s="1"/>
  <c r="G4" i="11" s="1"/>
  <c r="G3" i="11" s="1"/>
  <c r="F3" i="11"/>
  <c r="E3" i="11"/>
  <c r="D3" i="11"/>
  <c r="B3" i="11"/>
  <c r="A3" i="1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F3" i="10"/>
  <c r="E3" i="10"/>
  <c r="B3" i="10" s="1"/>
  <c r="D3" i="10"/>
  <c r="C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D5" i="9"/>
  <c r="I3" i="9"/>
  <c r="C3" i="9" s="1"/>
  <c r="F3" i="9"/>
  <c r="E3" i="9"/>
  <c r="A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D3" i="8"/>
  <c r="G4" i="8" s="1"/>
  <c r="G3" i="8" s="1"/>
  <c r="B3" i="8"/>
  <c r="A3" i="8"/>
  <c r="F3" i="7"/>
  <c r="E3" i="7"/>
  <c r="B3" i="7" s="1"/>
  <c r="D3" i="7"/>
  <c r="G4" i="7" s="1"/>
  <c r="G3" i="7" s="1"/>
  <c r="F3" i="6"/>
  <c r="E3" i="6"/>
  <c r="B3" i="6" s="1"/>
  <c r="D3" i="6"/>
  <c r="K4" i="1" s="1"/>
  <c r="A3" i="6"/>
  <c r="F3" i="5"/>
  <c r="E3" i="5"/>
  <c r="A3" i="5" s="1"/>
  <c r="D3" i="5"/>
  <c r="G4" i="5" s="1"/>
  <c r="G3" i="5" s="1"/>
  <c r="F3" i="4"/>
  <c r="E3" i="4"/>
  <c r="B3" i="4" s="1"/>
  <c r="D3" i="4"/>
  <c r="G4" i="4" s="1"/>
  <c r="G3" i="4" s="1"/>
  <c r="A10" i="3"/>
  <c r="C3" i="2"/>
  <c r="G10" i="1"/>
  <c r="C10" i="1"/>
  <c r="O5" i="1"/>
  <c r="K5" i="1"/>
  <c r="O4" i="1"/>
  <c r="O3" i="1"/>
  <c r="K3" i="1"/>
  <c r="O2" i="1"/>
  <c r="O10" i="1" s="1"/>
  <c r="C11" i="3" s="1"/>
  <c r="C10" i="3" s="1"/>
  <c r="G4" i="9" l="1"/>
  <c r="G3" i="9" s="1"/>
  <c r="K2" i="1"/>
  <c r="K10" i="1" s="1"/>
  <c r="B3" i="5"/>
  <c r="G4" i="6"/>
  <c r="G3" i="6" s="1"/>
  <c r="A3" i="7"/>
  <c r="A3" i="3"/>
  <c r="E10" i="3" s="1"/>
  <c r="A3" i="4"/>
  <c r="A3" i="10"/>
  <c r="B3" i="3" l="1"/>
  <c r="Q2" i="1"/>
  <c r="S6" i="1" l="1"/>
  <c r="Q6" i="1"/>
  <c r="C4" i="3"/>
  <c r="C3" i="3" s="1"/>
  <c r="F10" i="3"/>
  <c r="G11" i="3" s="1"/>
  <c r="G10" i="3" s="1"/>
</calcChain>
</file>

<file path=xl/sharedStrings.xml><?xml version="1.0" encoding="utf-8"?>
<sst xmlns="http://schemas.openxmlformats.org/spreadsheetml/2006/main" count="305" uniqueCount="100">
  <si>
    <t>活存</t>
  </si>
  <si>
    <t>定存</t>
  </si>
  <si>
    <t>台股</t>
  </si>
  <si>
    <t>美股</t>
  </si>
  <si>
    <t>總資產</t>
  </si>
  <si>
    <t>負債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</si>
  <si>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</si>
  <si>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</si>
  <si>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</si>
  <si>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</si>
  <si>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</si>
  <si>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</si>
  <si>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</si>
  <si>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</si>
  <si>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</si>
  <si>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</si>
  <si>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</si>
  <si>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淨資產</t>
  </si>
  <si>
    <t>負債率</t>
  </si>
  <si>
    <t>中華郵政活存</t>
  </si>
  <si>
    <t>2890</t>
  </si>
  <si>
    <t>VTI</t>
  </si>
  <si>
    <t>永豐大戶美元活存</t>
  </si>
  <si>
    <t>2885</t>
  </si>
  <si>
    <t>錢包</t>
  </si>
  <si>
    <t>洗衣服</t>
  </si>
  <si>
    <t>Aifian</t>
  </si>
  <si>
    <t>總計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</si>
  <si>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</si>
  <si>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</si>
  <si>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</si>
  <si>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</si>
  <si>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</si>
  <si>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</si>
  <si>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</si>
  <si>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</si>
  <si>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</si>
  <si>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</si>
  <si>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</si>
  <si>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</si>
  <si>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</si>
  <si>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</si>
  <si>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</si>
  <si>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</si>
  <si>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</si>
  <si>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</si>
  <si>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82.50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</si>
  <si>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</si>
  <si>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</si>
  <si>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</si>
  <si>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</si>
  <si>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</si>
  <si>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</si>
  <si>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</si>
  <si>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</si>
  <si>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</si>
  <si>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</si>
  <si>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</si>
  <si>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</si>
  <si>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</si>
  <si>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</si>
  <si>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</si>
  <si>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</si>
  <si>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</si>
  <si>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</si>
  <si>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</si>
  <si>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</si>
  <si>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</si>
  <si>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34.23</t>
  </si>
  <si>
    <t>2023.08.18</t>
  </si>
  <si>
    <t>2023.10.24</t>
  </si>
  <si>
    <t>2024.01.17</t>
  </si>
  <si>
    <t>00878.TW</t>
  </si>
  <si>
    <t>22.31</t>
  </si>
  <si>
    <t>2890.TW</t>
  </si>
  <si>
    <t>19.60</t>
  </si>
  <si>
    <t>2023.09.13</t>
  </si>
  <si>
    <t>2023.10.25</t>
  </si>
  <si>
    <t>2023.10.31</t>
  </si>
  <si>
    <t>2023.12.07</t>
  </si>
  <si>
    <t>USD</t>
  </si>
  <si>
    <t>目前匯率</t>
  </si>
  <si>
    <t>72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</si>
  <si>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</si>
  <si>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</si>
  <si>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</si>
  <si>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</si>
  <si>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</si>
  <si>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</si>
  <si>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</si>
  <si>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</si>
  <si>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</si>
  <si>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</si>
  <si>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48.06</t>
  </si>
  <si>
    <t>2023.09.27</t>
  </si>
  <si>
    <t>2023.12.28</t>
  </si>
  <si>
    <t>105.98</t>
  </si>
  <si>
    <t>2023.09.16</t>
  </si>
  <si>
    <t>248.46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</si>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</sst>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3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3" fontId="3" fillId="15" borderId="4" xfId="0" applyNumberFormat="1" applyFont="1" applyFill="1" applyBorder="1" applyAlignment="1">
      <alignment horizontal="right" vertical="center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183" fontId="3" fillId="15" borderId="6" xfId="0" applyNumberFormat="1" applyFont="1" applyFill="1" applyBorder="1" applyAlignment="1">
      <alignment horizontal="right" vertical="center"/>
    </xf>
    <xf numFmtId="0" fontId="0" fillId="0" borderId="24" xfId="0" applyBorder="1"/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18" xfId="0" applyBorder="1"/>
    <xf numFmtId="183" fontId="3" fillId="18" borderId="10" xfId="0" applyNumberFormat="1" applyFont="1" applyFill="1" applyBorder="1" applyAlignment="1">
      <alignment horizontal="right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3" borderId="6" xfId="0" applyNumberFormat="1" applyFont="1" applyFill="1" applyBorder="1" applyAlignment="1">
      <alignment horizontal="right" vertical="center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9" borderId="2" xfId="0" applyNumberFormat="1" applyFont="1" applyFill="1" applyBorder="1" applyAlignment="1">
      <alignment horizontal="right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9" fillId="23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8" fillId="28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>
      <alignment vertical="center"/>
    </xf>
    <xf numFmtId="0" fontId="0" fillId="0" borderId="26" xfId="0" applyBorder="1"/>
    <xf numFmtId="0" fontId="8" fillId="28" borderId="11" xfId="0" applyFont="1" applyFill="1" applyBorder="1" applyAlignment="1">
      <alignment horizontal="center" vertic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S17" sqref="S17"/>
    </sheetView>
  </sheetViews>
  <sheetFormatPr defaultColWidth="8.5" defaultRowHeight="16.5" x14ac:dyDescent="0.25"/>
  <sheetData>
    <row r="1" spans="1:26" ht="31.5" customHeight="1" thickBot="1" x14ac:dyDescent="0.3">
      <c r="A1" s="109" t="s">
        <v>0</v>
      </c>
      <c r="B1" s="64"/>
      <c r="C1" s="64"/>
      <c r="D1" s="65"/>
      <c r="E1" s="77" t="s">
        <v>1</v>
      </c>
      <c r="F1" s="64"/>
      <c r="G1" s="64"/>
      <c r="H1" s="65"/>
      <c r="I1" s="63" t="s">
        <v>2</v>
      </c>
      <c r="J1" s="64"/>
      <c r="K1" s="64"/>
      <c r="L1" s="65"/>
      <c r="M1" s="110" t="s">
        <v>3</v>
      </c>
      <c r="N1" s="64"/>
      <c r="O1" s="64"/>
      <c r="P1" s="65"/>
      <c r="Q1" s="82" t="s">
        <v>4</v>
      </c>
      <c r="R1" s="92"/>
      <c r="S1" s="90" t="s">
        <v>5</v>
      </c>
      <c r="T1" s="92"/>
    </row>
    <row r="2" spans="1:26" ht="17.25" customHeight="1" thickBot="1" x14ac:dyDescent="0.3">
      <c r="A2" s="115" t="s">
        <v>6</v>
      </c>
      <c r="B2" s="116"/>
      <c r="C2" s="117">
        <v>58247</v>
      </c>
      <c r="D2" s="100"/>
      <c r="E2" s="118" t="s">
        <v>7</v>
      </c>
      <c r="F2" s="116"/>
      <c r="G2" s="99">
        <v>770.66</v>
      </c>
      <c r="H2" s="100"/>
      <c r="I2" s="101" t="s">
        <v>8</v>
      </c>
      <c r="J2" s="102"/>
      <c r="K2" s="71">
        <f>'006208.TW'!D3*'006208.TW'!C3</f>
        <v>22935</v>
      </c>
      <c r="L2" s="72"/>
      <c r="M2" s="108" t="s">
        <v>9</v>
      </c>
      <c r="N2" s="102"/>
      <c r="O2" s="79">
        <f>BND!H3*BND!D3</f>
        <v>572.33512800000005</v>
      </c>
      <c r="P2" s="72"/>
      <c r="Q2" s="111">
        <f>C10+G10+K10+O10</f>
        <v>388629.55534989078</v>
      </c>
      <c r="R2" s="65"/>
      <c r="S2" s="73">
        <v>8219</v>
      </c>
      <c r="T2" s="74"/>
    </row>
    <row r="3" spans="1:26" ht="17.25" customHeight="1" thickBot="1" x14ac:dyDescent="0.3">
      <c r="A3" s="68" t="s">
        <v>10</v>
      </c>
      <c r="B3" s="67"/>
      <c r="C3" s="62">
        <v>61564</v>
      </c>
      <c r="D3" s="61"/>
      <c r="E3" s="66" t="s">
        <v>11</v>
      </c>
      <c r="F3" s="67"/>
      <c r="G3" s="91">
        <v>300</v>
      </c>
      <c r="H3" s="61"/>
      <c r="I3" s="114" t="s">
        <v>12</v>
      </c>
      <c r="J3" s="106"/>
      <c r="K3" s="98">
        <f>'00692.TW'!D3*'00692.TW'!C3</f>
        <v>44807.069999999992</v>
      </c>
      <c r="L3" s="86"/>
      <c r="M3" s="105" t="s">
        <v>13</v>
      </c>
      <c r="N3" s="106"/>
      <c r="O3" s="85">
        <f>VEA!H3*VEA!D3</f>
        <v>265.89420882000002</v>
      </c>
      <c r="P3" s="86"/>
      <c r="Q3" s="83"/>
      <c r="R3" s="84"/>
      <c r="S3" s="75"/>
      <c r="T3" s="76"/>
    </row>
    <row r="4" spans="1:26" ht="15.75" customHeight="1" x14ac:dyDescent="0.25">
      <c r="A4" s="68" t="s">
        <v>14</v>
      </c>
      <c r="B4" s="67"/>
      <c r="C4" s="62">
        <v>0</v>
      </c>
      <c r="D4" s="61"/>
      <c r="E4" s="66"/>
      <c r="F4" s="67"/>
      <c r="G4" s="91"/>
      <c r="H4" s="61"/>
      <c r="I4" s="114" t="s">
        <v>15</v>
      </c>
      <c r="J4" s="106"/>
      <c r="K4" s="98">
        <f>'00878.TW'!D3*'00878.TW'!C3</f>
        <v>4484.3099999999995</v>
      </c>
      <c r="L4" s="86"/>
      <c r="M4" s="105" t="s">
        <v>16</v>
      </c>
      <c r="N4" s="106"/>
      <c r="O4" s="85">
        <f>VT!H3*VT!D3</f>
        <v>1634.9664955400003</v>
      </c>
      <c r="P4" s="86"/>
      <c r="Q4" s="82" t="s">
        <v>17</v>
      </c>
      <c r="R4" s="65"/>
      <c r="S4" s="90" t="s">
        <v>18</v>
      </c>
      <c r="T4" s="65"/>
    </row>
    <row r="5" spans="1:26" ht="16.5" customHeight="1" x14ac:dyDescent="0.25">
      <c r="A5" s="68" t="s">
        <v>19</v>
      </c>
      <c r="B5" s="67"/>
      <c r="C5" s="62">
        <v>0</v>
      </c>
      <c r="D5" s="61"/>
      <c r="E5" s="66"/>
      <c r="F5" s="67"/>
      <c r="G5" s="91"/>
      <c r="H5" s="61"/>
      <c r="I5" s="114" t="s">
        <v>20</v>
      </c>
      <c r="J5" s="106"/>
      <c r="K5" s="98">
        <f>'2890.TW'!D3*'2890.TW'!C3</f>
        <v>70775.600000000006</v>
      </c>
      <c r="L5" s="86"/>
      <c r="M5" s="105" t="s">
        <v>21</v>
      </c>
      <c r="N5" s="106"/>
      <c r="O5" s="85">
        <f>VTI!H3*VTI!D3</f>
        <v>243.91566659999998</v>
      </c>
      <c r="P5" s="86"/>
      <c r="Q5" s="83"/>
      <c r="R5" s="84"/>
      <c r="S5" s="83"/>
      <c r="T5" s="84"/>
    </row>
    <row r="6" spans="1:26" x14ac:dyDescent="0.25">
      <c r="A6" s="68" t="s">
        <v>22</v>
      </c>
      <c r="B6" s="67"/>
      <c r="C6" s="62">
        <v>0</v>
      </c>
      <c r="D6" s="61"/>
      <c r="E6" s="66"/>
      <c r="F6" s="67"/>
      <c r="G6" s="91"/>
      <c r="H6" s="61"/>
      <c r="I6" s="87" t="s">
        <v>23</v>
      </c>
      <c r="J6" s="67"/>
      <c r="K6" s="94">
        <v>2704</v>
      </c>
      <c r="L6" s="61"/>
      <c r="M6" s="78"/>
      <c r="N6" s="67"/>
      <c r="O6" s="60"/>
      <c r="P6" s="61"/>
      <c r="Q6" s="88">
        <f>Q2-S2</f>
        <v>380410.55534989078</v>
      </c>
      <c r="R6" s="65"/>
      <c r="S6" s="89">
        <f>S2/Q2</f>
        <v>2.1148674584464566E-2</v>
      </c>
      <c r="T6" s="65"/>
    </row>
    <row r="7" spans="1:26" x14ac:dyDescent="0.25">
      <c r="A7" s="68" t="s">
        <v>24</v>
      </c>
      <c r="B7" s="67"/>
      <c r="C7" s="62">
        <v>1107</v>
      </c>
      <c r="D7" s="61"/>
      <c r="E7" s="66"/>
      <c r="F7" s="67"/>
      <c r="G7" s="91"/>
      <c r="H7" s="61"/>
      <c r="I7" s="87"/>
      <c r="J7" s="67"/>
      <c r="K7" s="94"/>
      <c r="L7" s="61"/>
      <c r="M7" s="78"/>
      <c r="N7" s="67"/>
      <c r="O7" s="60"/>
      <c r="P7" s="61"/>
      <c r="Q7" s="83"/>
      <c r="R7" s="84"/>
      <c r="S7" s="83"/>
      <c r="T7" s="84"/>
    </row>
    <row r="8" spans="1:26" x14ac:dyDescent="0.25">
      <c r="A8" s="68" t="s">
        <v>25</v>
      </c>
      <c r="B8" s="67"/>
      <c r="C8" s="62">
        <v>120</v>
      </c>
      <c r="D8" s="61"/>
      <c r="E8" s="66"/>
      <c r="F8" s="67"/>
      <c r="G8" s="91"/>
      <c r="H8" s="61"/>
      <c r="I8" s="87"/>
      <c r="J8" s="67"/>
      <c r="K8" s="94"/>
      <c r="L8" s="61"/>
      <c r="M8" s="78"/>
      <c r="N8" s="67"/>
      <c r="O8" s="60"/>
      <c r="P8" s="61"/>
      <c r="Q8" s="1"/>
      <c r="R8" s="1"/>
      <c r="S8" s="1"/>
      <c r="T8" s="1"/>
    </row>
    <row r="9" spans="1:26" x14ac:dyDescent="0.25">
      <c r="A9" s="80" t="s">
        <v>26</v>
      </c>
      <c r="B9" s="81"/>
      <c r="C9" s="112">
        <v>3120</v>
      </c>
      <c r="D9" s="96"/>
      <c r="E9" s="113"/>
      <c r="F9" s="81"/>
      <c r="G9" s="95"/>
      <c r="H9" s="96"/>
      <c r="I9" s="97"/>
      <c r="J9" s="81"/>
      <c r="K9" s="103"/>
      <c r="L9" s="96"/>
      <c r="M9" s="104"/>
      <c r="N9" s="81"/>
      <c r="O9" s="107"/>
      <c r="P9" s="96"/>
      <c r="Q9" s="1"/>
      <c r="R9" s="1"/>
      <c r="S9" s="1"/>
      <c r="T9" s="1"/>
    </row>
    <row r="10" spans="1:26" x14ac:dyDescent="0.25">
      <c r="A10" s="69" t="s">
        <v>27</v>
      </c>
      <c r="B10" s="70"/>
      <c r="C10" s="93">
        <f>SUM(C2:D9)</f>
        <v>124158</v>
      </c>
      <c r="D10" s="92"/>
      <c r="E10" s="69" t="s">
        <v>27</v>
      </c>
      <c r="F10" s="70"/>
      <c r="G10" s="93">
        <f>SUM(G2:H9)*投資!G2</f>
        <v>33570.544299999994</v>
      </c>
      <c r="H10" s="92"/>
      <c r="I10" s="69" t="s">
        <v>27</v>
      </c>
      <c r="J10" s="70"/>
      <c r="K10" s="93">
        <f>SUM(K2:L9)</f>
        <v>145705.97999999998</v>
      </c>
      <c r="L10" s="92"/>
      <c r="M10" s="69" t="s">
        <v>27</v>
      </c>
      <c r="N10" s="70"/>
      <c r="O10" s="93">
        <f>SUM(O2:P9)*投資!G2</f>
        <v>85195.031049890807</v>
      </c>
      <c r="P10" s="92"/>
      <c r="Q10" s="1"/>
      <c r="R10" s="1"/>
      <c r="S10" s="1"/>
      <c r="T10" s="1"/>
    </row>
    <row r="11" spans="1:26" x14ac:dyDescent="0.25"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0:26" x14ac:dyDescent="0.25"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0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0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0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0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0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0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O10:P10"/>
    <mergeCell ref="G8:H8"/>
    <mergeCell ref="A6:B6"/>
    <mergeCell ref="C10:D10"/>
    <mergeCell ref="Q2:R3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S1:T1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Q1:R1"/>
    <mergeCell ref="I8:J8"/>
    <mergeCell ref="A8:B8"/>
    <mergeCell ref="C8:D8"/>
    <mergeCell ref="I10:J10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S6:T7"/>
    <mergeCell ref="C4:D4"/>
    <mergeCell ref="E4:F4"/>
    <mergeCell ref="S4:T5"/>
    <mergeCell ref="G7:H7"/>
    <mergeCell ref="I7:J7"/>
    <mergeCell ref="M7:N7"/>
    <mergeCell ref="G5:H5"/>
    <mergeCell ref="I5:J5"/>
    <mergeCell ref="G4:H4"/>
    <mergeCell ref="I4:J4"/>
    <mergeCell ref="K4:L4"/>
    <mergeCell ref="M4:N4"/>
    <mergeCell ref="A7:B7"/>
    <mergeCell ref="M10:N10"/>
    <mergeCell ref="K2:L2"/>
    <mergeCell ref="S2:T3"/>
    <mergeCell ref="E1:H1"/>
    <mergeCell ref="M8:N8"/>
    <mergeCell ref="O8:P8"/>
    <mergeCell ref="O2:P2"/>
    <mergeCell ref="A9:B9"/>
    <mergeCell ref="C3:D3"/>
    <mergeCell ref="E3:F3"/>
    <mergeCell ref="Q4:R5"/>
    <mergeCell ref="O3:P3"/>
    <mergeCell ref="I6:J6"/>
    <mergeCell ref="C5:D5"/>
    <mergeCell ref="Q6:R7"/>
    <mergeCell ref="O7:P7"/>
    <mergeCell ref="C6:D6"/>
    <mergeCell ref="I1:L1"/>
    <mergeCell ref="O6:P6"/>
    <mergeCell ref="E8:F8"/>
    <mergeCell ref="E5:F5"/>
    <mergeCell ref="M3:N3"/>
  </mergeCells>
  <phoneticPr fontId="11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16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3087.2250127259626</v>
      </c>
      <c r="B3" s="129">
        <f>E3/D3</f>
        <v>3111.8569547931907</v>
      </c>
      <c r="C3" s="141">
        <f>H3*I3</f>
        <v>3323.0029</v>
      </c>
      <c r="D3" s="136">
        <f>SUM(D7:D505)</f>
        <v>15.427123000000003</v>
      </c>
      <c r="E3" s="139">
        <f>SUM(E7:E505)</f>
        <v>48007</v>
      </c>
      <c r="F3" s="139">
        <f>SUM(F6:G505)</f>
        <v>380</v>
      </c>
      <c r="G3" s="12">
        <f>G4/E3</f>
        <v>7.5767585303324669E-2</v>
      </c>
      <c r="H3" s="131" t="s">
        <v>96</v>
      </c>
      <c r="I3" s="148">
        <f>投資!G2</f>
        <v>31.355</v>
      </c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3637.3744676567076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3066.7917499999999</v>
      </c>
      <c r="D7" s="36">
        <v>0.326071</v>
      </c>
      <c r="E7" s="36">
        <v>1000</v>
      </c>
      <c r="F7" s="124"/>
      <c r="G7" s="67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3">
        <f t="shared" si="0"/>
        <v>3071.5083</v>
      </c>
      <c r="D8" s="36">
        <v>0.32553500000000002</v>
      </c>
      <c r="E8" s="36">
        <v>1000</v>
      </c>
      <c r="F8" s="124"/>
      <c r="G8" s="67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97</v>
      </c>
      <c r="C9" s="53">
        <f t="shared" si="0"/>
        <v>3114.2246399999999</v>
      </c>
      <c r="D9" s="36">
        <v>0.321135</v>
      </c>
      <c r="E9" s="36">
        <v>1000</v>
      </c>
      <c r="F9" s="124"/>
      <c r="G9" s="67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97</v>
      </c>
      <c r="C10" s="53">
        <f t="shared" si="0"/>
        <v>3114.2246399999999</v>
      </c>
      <c r="D10" s="36">
        <v>12.84426</v>
      </c>
      <c r="E10" s="23">
        <v>40004</v>
      </c>
      <c r="F10" s="124"/>
      <c r="G10" s="67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94</v>
      </c>
      <c r="C11" s="53">
        <f t="shared" si="0"/>
        <v>0</v>
      </c>
      <c r="D11" s="36"/>
      <c r="E11" s="36"/>
      <c r="F11" s="124">
        <v>126</v>
      </c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3">
        <f t="shared" si="0"/>
        <v>2959.0029999999997</v>
      </c>
      <c r="D12" s="36">
        <v>0.337951</v>
      </c>
      <c r="E12" s="36">
        <v>1000</v>
      </c>
      <c r="F12" s="124"/>
      <c r="G12" s="67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61</v>
      </c>
      <c r="C13" s="53">
        <f t="shared" si="0"/>
        <v>3042.1262000000002</v>
      </c>
      <c r="D13" s="36">
        <v>0.32874100000000001</v>
      </c>
      <c r="E13" s="36">
        <v>1000</v>
      </c>
      <c r="F13" s="124"/>
      <c r="G13" s="67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62</v>
      </c>
      <c r="C14" s="53">
        <f t="shared" si="0"/>
        <v>3130.9049600000003</v>
      </c>
      <c r="D14" s="36">
        <v>0.319359</v>
      </c>
      <c r="E14" s="36">
        <v>1000</v>
      </c>
      <c r="F14" s="124"/>
      <c r="G14" s="67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95</v>
      </c>
      <c r="C15" s="53">
        <f t="shared" si="0"/>
        <v>0</v>
      </c>
      <c r="D15" s="36"/>
      <c r="E15" s="36"/>
      <c r="F15" s="124">
        <v>254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3">
        <f t="shared" si="0"/>
        <v>3137.1045200000003</v>
      </c>
      <c r="D16" s="36">
        <v>0.318718</v>
      </c>
      <c r="E16" s="36">
        <v>1003</v>
      </c>
      <c r="F16" s="124"/>
      <c r="G16" s="67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91</v>
      </c>
      <c r="C17" s="53">
        <f t="shared" si="0"/>
        <v>3275.1165599999999</v>
      </c>
      <c r="D17" s="36">
        <v>0.30535299999999999</v>
      </c>
      <c r="E17" s="36">
        <v>1000</v>
      </c>
      <c r="F17" s="124"/>
      <c r="G17" s="67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3" t="s">
        <v>40</v>
      </c>
      <c r="D1" s="134"/>
      <c r="E1" s="134"/>
      <c r="F1" s="138" t="s">
        <v>21</v>
      </c>
      <c r="G1" s="67"/>
      <c r="H1" s="137" t="s">
        <v>80</v>
      </c>
      <c r="I1" s="122"/>
      <c r="J1" s="67"/>
    </row>
    <row r="2" spans="1:10" ht="21.75" customHeight="1" x14ac:dyDescent="0.25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37"/>
    </row>
    <row r="3" spans="1:10" ht="18.75" customHeight="1" x14ac:dyDescent="0.25">
      <c r="A3" s="126">
        <f>(E3-F3)/D3</f>
        <v>7113.0985728983114</v>
      </c>
      <c r="B3" s="129">
        <f>E3/D3</f>
        <v>7133.4711880290524</v>
      </c>
      <c r="C3" s="141">
        <f>H3*I3</f>
        <v>7790.4633000000003</v>
      </c>
      <c r="D3" s="136">
        <f>SUM(D7:D505)</f>
        <v>0.98170999999999986</v>
      </c>
      <c r="E3" s="139">
        <f>SUM(E7:E505)</f>
        <v>7003</v>
      </c>
      <c r="F3" s="139">
        <f>SUM(F6:G505)</f>
        <v>20</v>
      </c>
      <c r="G3" s="12">
        <f>G4/E3</f>
        <v>9.49558369617306E-2</v>
      </c>
      <c r="H3" s="131" t="s">
        <v>98</v>
      </c>
      <c r="I3" s="135">
        <f>投資!G2</f>
        <v>31.355</v>
      </c>
      <c r="J3" s="132"/>
    </row>
    <row r="4" spans="1:10" ht="18.75" customHeight="1" x14ac:dyDescent="0.25">
      <c r="A4" s="120"/>
      <c r="B4" s="120"/>
      <c r="C4" s="128"/>
      <c r="D4" s="120"/>
      <c r="E4" s="120"/>
      <c r="F4" s="120"/>
      <c r="G4" s="49">
        <f>D3*C3-E3+F3</f>
        <v>664.97572624299937</v>
      </c>
      <c r="H4" s="128"/>
      <c r="I4" s="128"/>
      <c r="J4" s="128"/>
    </row>
    <row r="5" spans="1:10" x14ac:dyDescent="0.25">
      <c r="A5" s="9" t="s">
        <v>47</v>
      </c>
      <c r="B5" s="57" t="s">
        <v>48</v>
      </c>
      <c r="C5" s="9" t="s">
        <v>49</v>
      </c>
      <c r="D5" s="9" t="s">
        <v>50</v>
      </c>
      <c r="E5" s="9" t="s">
        <v>51</v>
      </c>
      <c r="F5" s="152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25">
      <c r="A6" s="30">
        <v>1</v>
      </c>
      <c r="B6" s="150" t="s">
        <v>53</v>
      </c>
      <c r="C6" s="122"/>
      <c r="D6" s="122"/>
      <c r="E6" s="67"/>
      <c r="F6" s="151"/>
      <c r="G6" s="67"/>
      <c r="H6" s="128"/>
      <c r="I6" s="128"/>
      <c r="J6" s="128"/>
    </row>
    <row r="7" spans="1:10" x14ac:dyDescent="0.25">
      <c r="A7" s="30">
        <v>2</v>
      </c>
      <c r="B7" s="58" t="s">
        <v>86</v>
      </c>
      <c r="C7" s="59">
        <f t="shared" ref="C7:C70" si="0">I7*H7</f>
        <v>7029.8515499999994</v>
      </c>
      <c r="D7" s="39">
        <v>0.142234</v>
      </c>
      <c r="E7" s="39">
        <v>1000</v>
      </c>
      <c r="F7" s="149"/>
      <c r="G7" s="67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87</v>
      </c>
      <c r="C8" s="59">
        <f t="shared" si="0"/>
        <v>7138.5788700000003</v>
      </c>
      <c r="D8" s="27">
        <v>0.140096</v>
      </c>
      <c r="E8" s="39">
        <v>1000</v>
      </c>
      <c r="F8" s="149"/>
      <c r="G8" s="67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99</v>
      </c>
      <c r="C9" s="59">
        <f t="shared" si="0"/>
        <v>0</v>
      </c>
      <c r="D9" s="39"/>
      <c r="E9" s="39"/>
      <c r="F9" s="149">
        <v>5</v>
      </c>
      <c r="G9" s="67"/>
      <c r="H9" s="31"/>
      <c r="I9" s="31"/>
      <c r="J9" s="31"/>
    </row>
    <row r="10" spans="1:10" x14ac:dyDescent="0.25">
      <c r="A10" s="30">
        <v>5</v>
      </c>
      <c r="B10" s="58" t="s">
        <v>59</v>
      </c>
      <c r="C10" s="59">
        <f t="shared" si="0"/>
        <v>6752.6379999999999</v>
      </c>
      <c r="D10" s="39">
        <v>0.148091</v>
      </c>
      <c r="E10" s="32">
        <v>1000</v>
      </c>
      <c r="F10" s="149"/>
      <c r="G10" s="67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61</v>
      </c>
      <c r="C11" s="59">
        <f t="shared" si="0"/>
        <v>6946.4885500000009</v>
      </c>
      <c r="D11" s="39">
        <v>0.143956</v>
      </c>
      <c r="E11" s="39">
        <v>1000</v>
      </c>
      <c r="F11" s="149"/>
      <c r="G11" s="67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62</v>
      </c>
      <c r="C12" s="59">
        <f t="shared" si="0"/>
        <v>7190.3852799999995</v>
      </c>
      <c r="D12" s="39">
        <v>0.13905799999999999</v>
      </c>
      <c r="E12" s="39">
        <v>1000</v>
      </c>
      <c r="F12" s="149"/>
      <c r="G12" s="67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90</v>
      </c>
      <c r="C13" s="59">
        <f t="shared" si="0"/>
        <v>0</v>
      </c>
      <c r="D13" s="39"/>
      <c r="E13" s="39"/>
      <c r="F13" s="149">
        <v>15</v>
      </c>
      <c r="G13" s="67"/>
      <c r="H13" s="31"/>
      <c r="I13" s="31"/>
      <c r="J13" s="31"/>
    </row>
    <row r="14" spans="1:10" x14ac:dyDescent="0.25">
      <c r="A14" s="30">
        <v>9</v>
      </c>
      <c r="B14" s="58" t="s">
        <v>64</v>
      </c>
      <c r="C14" s="59">
        <f t="shared" si="0"/>
        <v>7241.1673400000009</v>
      </c>
      <c r="D14" s="39">
        <v>0.13808000000000001</v>
      </c>
      <c r="E14" s="39">
        <v>1003</v>
      </c>
      <c r="F14" s="149"/>
      <c r="G14" s="67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91</v>
      </c>
      <c r="C15" s="59">
        <f t="shared" si="0"/>
        <v>7681.3171199999997</v>
      </c>
      <c r="D15" s="39">
        <v>0.13019500000000001</v>
      </c>
      <c r="E15" s="39">
        <v>1000</v>
      </c>
      <c r="F15" s="149"/>
      <c r="G15" s="67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49"/>
      <c r="G16" s="67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49"/>
      <c r="G17" s="67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49"/>
      <c r="G18" s="67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49"/>
      <c r="G19" s="67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49"/>
      <c r="G20" s="67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49"/>
      <c r="G21" s="67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49"/>
      <c r="G22" s="67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49"/>
      <c r="G23" s="67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49"/>
      <c r="G24" s="67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49"/>
      <c r="G25" s="67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49"/>
      <c r="G26" s="67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49"/>
      <c r="G27" s="67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49"/>
      <c r="G28" s="67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49"/>
      <c r="G29" s="67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49"/>
      <c r="G30" s="67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49"/>
      <c r="G31" s="67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49"/>
      <c r="G32" s="67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49"/>
      <c r="G33" s="67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49"/>
      <c r="G34" s="67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49"/>
      <c r="G35" s="67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49"/>
      <c r="G36" s="67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49"/>
      <c r="G37" s="67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49"/>
      <c r="G38" s="67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49"/>
      <c r="G39" s="67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49"/>
      <c r="G40" s="67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49"/>
      <c r="G41" s="67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49"/>
      <c r="G42" s="67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49"/>
      <c r="G43" s="67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49"/>
      <c r="G44" s="67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49"/>
      <c r="G45" s="67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49"/>
      <c r="G46" s="67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49"/>
      <c r="G47" s="67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49"/>
      <c r="G48" s="67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49"/>
      <c r="G49" s="67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49"/>
      <c r="G50" s="67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49"/>
      <c r="G51" s="67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49"/>
      <c r="G52" s="67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49"/>
      <c r="G53" s="67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49"/>
      <c r="G54" s="67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49"/>
      <c r="G55" s="67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49"/>
      <c r="G56" s="67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49"/>
      <c r="G57" s="67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49"/>
      <c r="G58" s="67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49"/>
      <c r="G59" s="67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49"/>
      <c r="G60" s="67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49"/>
      <c r="G61" s="67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49"/>
      <c r="G62" s="67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49"/>
      <c r="G63" s="67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49"/>
      <c r="G64" s="67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49"/>
      <c r="G65" s="67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49"/>
      <c r="G66" s="67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49"/>
      <c r="G67" s="67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49"/>
      <c r="G68" s="67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49"/>
      <c r="G69" s="67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49"/>
      <c r="G70" s="67"/>
      <c r="H70" s="31"/>
      <c r="I70" s="31"/>
      <c r="J70" s="31"/>
    </row>
    <row r="71" spans="1:10" x14ac:dyDescent="0.25">
      <c r="A71" s="30">
        <v>66</v>
      </c>
      <c r="B71" s="58"/>
      <c r="C71" s="59">
        <f t="shared" ref="C71:C134" si="1">I71*H71</f>
        <v>0</v>
      </c>
      <c r="D71" s="39"/>
      <c r="E71" s="39"/>
      <c r="F71" s="149"/>
      <c r="G71" s="67"/>
      <c r="H71" s="31"/>
      <c r="I71" s="31"/>
      <c r="J71" s="31"/>
    </row>
    <row r="72" spans="1:10" x14ac:dyDescent="0.25">
      <c r="A72" s="30">
        <v>67</v>
      </c>
      <c r="B72" s="58"/>
      <c r="C72" s="59">
        <f t="shared" si="1"/>
        <v>0</v>
      </c>
      <c r="D72" s="39"/>
      <c r="E72" s="39"/>
      <c r="F72" s="149"/>
      <c r="G72" s="67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49"/>
      <c r="G73" s="67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49"/>
      <c r="G74" s="67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49"/>
      <c r="G75" s="67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49"/>
      <c r="G76" s="67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49"/>
      <c r="G77" s="67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49"/>
      <c r="G78" s="67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49"/>
      <c r="G79" s="67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49"/>
      <c r="G80" s="67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49"/>
      <c r="G81" s="67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49"/>
      <c r="G82" s="67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49"/>
      <c r="G83" s="67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49"/>
      <c r="G84" s="67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49"/>
      <c r="G85" s="67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49"/>
      <c r="G86" s="67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49"/>
      <c r="G87" s="67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49"/>
      <c r="G88" s="67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49"/>
      <c r="G89" s="67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49"/>
      <c r="G90" s="67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49"/>
      <c r="G91" s="67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49"/>
      <c r="G92" s="67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49"/>
      <c r="G93" s="67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49"/>
      <c r="G94" s="67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49"/>
      <c r="G95" s="67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49"/>
      <c r="G96" s="67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49"/>
      <c r="G97" s="67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49"/>
      <c r="G98" s="67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49"/>
      <c r="G99" s="67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49"/>
      <c r="G100" s="67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49"/>
      <c r="G101" s="67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49"/>
      <c r="G102" s="67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49"/>
      <c r="G103" s="67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49"/>
      <c r="G104" s="67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49"/>
      <c r="G105" s="67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49"/>
      <c r="G106" s="67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49"/>
      <c r="G107" s="67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49"/>
      <c r="G108" s="67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49"/>
      <c r="G109" s="67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49"/>
      <c r="G110" s="67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49"/>
      <c r="G111" s="67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49"/>
      <c r="G112" s="67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49"/>
      <c r="G113" s="67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49"/>
      <c r="G114" s="67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49"/>
      <c r="G115" s="67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49"/>
      <c r="G116" s="67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49"/>
      <c r="G117" s="67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49"/>
      <c r="G118" s="67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49"/>
      <c r="G119" s="67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49"/>
      <c r="G120" s="67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49"/>
      <c r="G121" s="67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49"/>
      <c r="G122" s="67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49"/>
      <c r="G123" s="67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49"/>
      <c r="G124" s="67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49"/>
      <c r="G125" s="67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49"/>
      <c r="G126" s="67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49"/>
      <c r="G127" s="67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49"/>
      <c r="G128" s="67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49"/>
      <c r="G129" s="67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49"/>
      <c r="G130" s="67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49"/>
      <c r="G131" s="67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49"/>
      <c r="G132" s="67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49"/>
      <c r="G133" s="67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49"/>
      <c r="G134" s="67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ref="C135:C198" si="2">I135*H135</f>
        <v>0</v>
      </c>
      <c r="D135" s="39"/>
      <c r="E135" s="39"/>
      <c r="F135" s="149"/>
      <c r="G135" s="67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si="2"/>
        <v>0</v>
      </c>
      <c r="D136" s="39"/>
      <c r="E136" s="39"/>
      <c r="F136" s="149"/>
      <c r="G136" s="67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49"/>
      <c r="G137" s="67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49"/>
      <c r="G138" s="67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49"/>
      <c r="G139" s="67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49"/>
      <c r="G140" s="67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49"/>
      <c r="G141" s="67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49"/>
      <c r="G142" s="67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49"/>
      <c r="G143" s="67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49"/>
      <c r="G144" s="67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49"/>
      <c r="G145" s="67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49"/>
      <c r="G146" s="67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49"/>
      <c r="G147" s="67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49"/>
      <c r="G148" s="67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49"/>
      <c r="G149" s="67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49"/>
      <c r="G150" s="67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49"/>
      <c r="G151" s="67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49"/>
      <c r="G152" s="67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49"/>
      <c r="G153" s="67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49"/>
      <c r="G154" s="67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49"/>
      <c r="G155" s="67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49"/>
      <c r="G156" s="67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49"/>
      <c r="G157" s="67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49"/>
      <c r="G158" s="67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49"/>
      <c r="G159" s="67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49"/>
      <c r="G160" s="67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49"/>
      <c r="G161" s="67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49"/>
      <c r="G162" s="67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49"/>
      <c r="G163" s="67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49"/>
      <c r="G164" s="67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49"/>
      <c r="G165" s="67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49"/>
      <c r="G166" s="67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49"/>
      <c r="G167" s="67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49"/>
      <c r="G168" s="67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49"/>
      <c r="G169" s="67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49"/>
      <c r="G170" s="67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49"/>
      <c r="G171" s="67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49"/>
      <c r="G172" s="67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49"/>
      <c r="G173" s="67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49"/>
      <c r="G174" s="67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49"/>
      <c r="G175" s="67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49"/>
      <c r="G176" s="67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49"/>
      <c r="G177" s="67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49"/>
      <c r="G178" s="67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49"/>
      <c r="G179" s="67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49"/>
      <c r="G180" s="67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49"/>
      <c r="G181" s="67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49"/>
      <c r="G182" s="67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49"/>
      <c r="G183" s="67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49"/>
      <c r="G184" s="67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49"/>
      <c r="G185" s="67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49"/>
      <c r="G186" s="67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49"/>
      <c r="G187" s="67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49"/>
      <c r="G188" s="67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49"/>
      <c r="G189" s="67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49"/>
      <c r="G190" s="67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49"/>
      <c r="G191" s="67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49"/>
      <c r="G192" s="67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49"/>
      <c r="G193" s="67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49"/>
      <c r="G194" s="67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49"/>
      <c r="G195" s="67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49"/>
      <c r="G196" s="67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49"/>
      <c r="G197" s="67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49"/>
      <c r="G198" s="67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ref="C199:C262" si="3">I199*H199</f>
        <v>0</v>
      </c>
      <c r="D199" s="39"/>
      <c r="E199" s="39"/>
      <c r="F199" s="149"/>
      <c r="G199" s="67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si="3"/>
        <v>0</v>
      </c>
      <c r="D200" s="39"/>
      <c r="E200" s="39"/>
      <c r="F200" s="149"/>
      <c r="G200" s="67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49"/>
      <c r="G201" s="67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49"/>
      <c r="G202" s="67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49"/>
      <c r="G203" s="67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49"/>
      <c r="G204" s="67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49"/>
      <c r="G205" s="67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49"/>
      <c r="G206" s="67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49"/>
      <c r="G207" s="67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49"/>
      <c r="G208" s="67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49"/>
      <c r="G209" s="67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49"/>
      <c r="G210" s="67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49"/>
      <c r="G211" s="67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49"/>
      <c r="G212" s="67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49"/>
      <c r="G213" s="67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49"/>
      <c r="G214" s="67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49"/>
      <c r="G215" s="67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49"/>
      <c r="G216" s="67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49"/>
      <c r="G217" s="67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49"/>
      <c r="G218" s="67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49"/>
      <c r="G219" s="67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49"/>
      <c r="G220" s="67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49"/>
      <c r="G221" s="67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49"/>
      <c r="G222" s="67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49"/>
      <c r="G223" s="67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49"/>
      <c r="G224" s="67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49"/>
      <c r="G225" s="67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49"/>
      <c r="G226" s="67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49"/>
      <c r="G227" s="67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49"/>
      <c r="G228" s="67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49"/>
      <c r="G229" s="67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49"/>
      <c r="G230" s="67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49"/>
      <c r="G231" s="67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49"/>
      <c r="G232" s="67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49"/>
      <c r="G233" s="67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49"/>
      <c r="G234" s="67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49"/>
      <c r="G235" s="67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49"/>
      <c r="G236" s="67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49"/>
      <c r="G237" s="67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49"/>
      <c r="G238" s="67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49"/>
      <c r="G239" s="67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49"/>
      <c r="G240" s="67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49"/>
      <c r="G241" s="67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49"/>
      <c r="G242" s="67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49"/>
      <c r="G243" s="67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49"/>
      <c r="G244" s="67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49"/>
      <c r="G245" s="67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49"/>
      <c r="G246" s="67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49"/>
      <c r="G247" s="67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49"/>
      <c r="G248" s="67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49"/>
      <c r="G249" s="67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49"/>
      <c r="G250" s="67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49"/>
      <c r="G251" s="67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49"/>
      <c r="G252" s="67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49"/>
      <c r="G253" s="67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49"/>
      <c r="G254" s="67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49"/>
      <c r="G255" s="67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49"/>
      <c r="G256" s="67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49"/>
      <c r="G257" s="67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49"/>
      <c r="G258" s="67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49"/>
      <c r="G259" s="67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49"/>
      <c r="G260" s="67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49"/>
      <c r="G261" s="67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49"/>
      <c r="G262" s="67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ref="C263:C326" si="4">I263*H263</f>
        <v>0</v>
      </c>
      <c r="D263" s="39"/>
      <c r="E263" s="39"/>
      <c r="F263" s="149"/>
      <c r="G263" s="67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si="4"/>
        <v>0</v>
      </c>
      <c r="D264" s="39"/>
      <c r="E264" s="39"/>
      <c r="F264" s="149"/>
      <c r="G264" s="67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49"/>
      <c r="G265" s="67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49"/>
      <c r="G266" s="67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49"/>
      <c r="G267" s="67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49"/>
      <c r="G268" s="67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49"/>
      <c r="G269" s="67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49"/>
      <c r="G270" s="67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49"/>
      <c r="G271" s="67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49"/>
      <c r="G272" s="67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49"/>
      <c r="G273" s="67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49"/>
      <c r="G274" s="67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49"/>
      <c r="G275" s="67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49"/>
      <c r="G276" s="67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49"/>
      <c r="G277" s="67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49"/>
      <c r="G278" s="67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49"/>
      <c r="G279" s="67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49"/>
      <c r="G280" s="67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49"/>
      <c r="G281" s="67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49"/>
      <c r="G282" s="67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49"/>
      <c r="G283" s="67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49"/>
      <c r="G284" s="67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49"/>
      <c r="G285" s="67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49"/>
      <c r="G286" s="67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49"/>
      <c r="G287" s="67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49"/>
      <c r="G288" s="67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49"/>
      <c r="G289" s="67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49"/>
      <c r="G290" s="67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49"/>
      <c r="G291" s="67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49"/>
      <c r="G292" s="67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49"/>
      <c r="G293" s="67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49"/>
      <c r="G294" s="67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49"/>
      <c r="G295" s="67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49"/>
      <c r="G296" s="67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49"/>
      <c r="G297" s="67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49"/>
      <c r="G298" s="67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49"/>
      <c r="G299" s="67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49"/>
      <c r="G300" s="67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49"/>
      <c r="G301" s="67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49"/>
      <c r="G302" s="67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49"/>
      <c r="G303" s="67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49"/>
      <c r="G304" s="67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49"/>
      <c r="G305" s="67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49"/>
      <c r="G306" s="67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49"/>
      <c r="G307" s="67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49"/>
      <c r="G308" s="67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49"/>
      <c r="G309" s="67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49"/>
      <c r="G310" s="67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49"/>
      <c r="G311" s="67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49"/>
      <c r="G312" s="67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49"/>
      <c r="G313" s="67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49"/>
      <c r="G314" s="67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49"/>
      <c r="G315" s="67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49"/>
      <c r="G316" s="67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49"/>
      <c r="G317" s="67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49"/>
      <c r="G318" s="67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49"/>
      <c r="G319" s="67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49"/>
      <c r="G320" s="67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49"/>
      <c r="G321" s="67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49"/>
      <c r="G322" s="67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49"/>
      <c r="G323" s="67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49"/>
      <c r="G324" s="67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49"/>
      <c r="G325" s="67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49"/>
      <c r="G326" s="67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ref="C327:C390" si="5">I327*H327</f>
        <v>0</v>
      </c>
      <c r="D327" s="39"/>
      <c r="E327" s="39"/>
      <c r="F327" s="149"/>
      <c r="G327" s="67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si="5"/>
        <v>0</v>
      </c>
      <c r="D328" s="39"/>
      <c r="E328" s="39"/>
      <c r="F328" s="149"/>
      <c r="G328" s="67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49"/>
      <c r="G329" s="67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49"/>
      <c r="G330" s="67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49"/>
      <c r="G331" s="67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49"/>
      <c r="G332" s="67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49"/>
      <c r="G333" s="67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49"/>
      <c r="G334" s="67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49"/>
      <c r="G335" s="67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49"/>
      <c r="G336" s="67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49"/>
      <c r="G337" s="67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49"/>
      <c r="G338" s="67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49"/>
      <c r="G339" s="67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49"/>
      <c r="G340" s="67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49"/>
      <c r="G341" s="67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49"/>
      <c r="G342" s="67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49"/>
      <c r="G343" s="67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49"/>
      <c r="G344" s="67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49"/>
      <c r="G345" s="67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49"/>
      <c r="G346" s="67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49"/>
      <c r="G347" s="67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49"/>
      <c r="G348" s="67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49"/>
      <c r="G349" s="67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49"/>
      <c r="G350" s="67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49"/>
      <c r="G351" s="67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49"/>
      <c r="G352" s="67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49"/>
      <c r="G353" s="67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49"/>
      <c r="G354" s="67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49"/>
      <c r="G355" s="67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49"/>
      <c r="G356" s="67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49"/>
      <c r="G357" s="67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49"/>
      <c r="G358" s="67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49"/>
      <c r="G359" s="67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49"/>
      <c r="G360" s="67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49"/>
      <c r="G361" s="67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49"/>
      <c r="G362" s="67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49"/>
      <c r="G363" s="67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49"/>
      <c r="G364" s="67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49"/>
      <c r="G365" s="67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49"/>
      <c r="G366" s="67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49"/>
      <c r="G367" s="67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49"/>
      <c r="G368" s="67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49"/>
      <c r="G369" s="67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49"/>
      <c r="G370" s="67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49"/>
      <c r="G371" s="67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49"/>
      <c r="G372" s="67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49"/>
      <c r="G373" s="67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49"/>
      <c r="G374" s="67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49"/>
      <c r="G375" s="67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49"/>
      <c r="G376" s="67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49"/>
      <c r="G377" s="67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49"/>
      <c r="G378" s="67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49"/>
      <c r="G379" s="67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49"/>
      <c r="G380" s="67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49"/>
      <c r="G381" s="67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49"/>
      <c r="G382" s="67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49"/>
      <c r="G383" s="67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49"/>
      <c r="G384" s="67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49"/>
      <c r="G385" s="67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49"/>
      <c r="G386" s="67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49"/>
      <c r="G387" s="67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49"/>
      <c r="G388" s="67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49"/>
      <c r="G389" s="67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49"/>
      <c r="G390" s="67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ref="C391:C454" si="6">I391*H391</f>
        <v>0</v>
      </c>
      <c r="D391" s="39"/>
      <c r="E391" s="39"/>
      <c r="F391" s="149"/>
      <c r="G391" s="67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si="6"/>
        <v>0</v>
      </c>
      <c r="D392" s="39"/>
      <c r="E392" s="39"/>
      <c r="F392" s="149"/>
      <c r="G392" s="67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49"/>
      <c r="G393" s="67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49"/>
      <c r="G394" s="67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49"/>
      <c r="G395" s="67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49"/>
      <c r="G396" s="67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49"/>
      <c r="G397" s="67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49"/>
      <c r="G398" s="67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49"/>
      <c r="G399" s="67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49"/>
      <c r="G400" s="67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49"/>
      <c r="G401" s="67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49"/>
      <c r="G402" s="67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49"/>
      <c r="G403" s="67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49"/>
      <c r="G404" s="67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49"/>
      <c r="G405" s="67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49"/>
      <c r="G406" s="67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49"/>
      <c r="G407" s="67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49"/>
      <c r="G408" s="67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49"/>
      <c r="G409" s="67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49"/>
      <c r="G410" s="67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49"/>
      <c r="G411" s="67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49"/>
      <c r="G412" s="67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49"/>
      <c r="G413" s="67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49"/>
      <c r="G414" s="67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49"/>
      <c r="G415" s="67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49"/>
      <c r="G416" s="67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49"/>
      <c r="G417" s="67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49"/>
      <c r="G418" s="67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49"/>
      <c r="G419" s="67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49"/>
      <c r="G420" s="67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49"/>
      <c r="G421" s="67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49"/>
      <c r="G422" s="67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49"/>
      <c r="G423" s="67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49"/>
      <c r="G424" s="67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49"/>
      <c r="G425" s="67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49"/>
      <c r="G426" s="67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49"/>
      <c r="G427" s="67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49"/>
      <c r="G428" s="67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49"/>
      <c r="G429" s="67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49"/>
      <c r="G430" s="67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49"/>
      <c r="G431" s="67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49"/>
      <c r="G432" s="67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49"/>
      <c r="G433" s="67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49"/>
      <c r="G434" s="67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49"/>
      <c r="G435" s="67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49"/>
      <c r="G436" s="67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49"/>
      <c r="G437" s="67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49"/>
      <c r="G438" s="67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49"/>
      <c r="G439" s="67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49"/>
      <c r="G440" s="67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49"/>
      <c r="G441" s="67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49"/>
      <c r="G442" s="67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49"/>
      <c r="G443" s="67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49"/>
      <c r="G444" s="67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49"/>
      <c r="G445" s="67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49"/>
      <c r="G446" s="67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49"/>
      <c r="G447" s="67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49"/>
      <c r="G448" s="67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49"/>
      <c r="G449" s="67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49"/>
      <c r="G450" s="67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49"/>
      <c r="G451" s="67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49"/>
      <c r="G452" s="67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49"/>
      <c r="G453" s="67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49"/>
      <c r="G454" s="67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ref="C455:C505" si="7">I455*H455</f>
        <v>0</v>
      </c>
      <c r="D455" s="39"/>
      <c r="E455" s="39"/>
      <c r="F455" s="149"/>
      <c r="G455" s="67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si="7"/>
        <v>0</v>
      </c>
      <c r="D456" s="39"/>
      <c r="E456" s="39"/>
      <c r="F456" s="149"/>
      <c r="G456" s="67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49"/>
      <c r="G457" s="67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49"/>
      <c r="G458" s="67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49"/>
      <c r="G459" s="67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49"/>
      <c r="G460" s="67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49"/>
      <c r="G461" s="67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49"/>
      <c r="G462" s="67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49"/>
      <c r="G463" s="67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49"/>
      <c r="G464" s="67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49"/>
      <c r="G465" s="67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49"/>
      <c r="G466" s="67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49"/>
      <c r="G467" s="67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49"/>
      <c r="G468" s="67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49"/>
      <c r="G469" s="67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49"/>
      <c r="G470" s="67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49"/>
      <c r="G471" s="67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49"/>
      <c r="G472" s="67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49"/>
      <c r="G473" s="67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49"/>
      <c r="G474" s="67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49"/>
      <c r="G475" s="67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49"/>
      <c r="G476" s="67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49"/>
      <c r="G477" s="67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49"/>
      <c r="G478" s="67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49"/>
      <c r="G479" s="67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49"/>
      <c r="G480" s="67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49"/>
      <c r="G481" s="67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49"/>
      <c r="G482" s="67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49"/>
      <c r="G483" s="67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49"/>
      <c r="G484" s="67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49"/>
      <c r="G485" s="67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49"/>
      <c r="G486" s="67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49"/>
      <c r="G487" s="67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49"/>
      <c r="G488" s="67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49"/>
      <c r="G489" s="67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49"/>
      <c r="G490" s="67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49"/>
      <c r="G491" s="67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49"/>
      <c r="G492" s="67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49"/>
      <c r="G493" s="67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49"/>
      <c r="G494" s="67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49"/>
      <c r="G495" s="67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49"/>
      <c r="G496" s="67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49"/>
      <c r="G497" s="67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49"/>
      <c r="G498" s="67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49"/>
      <c r="G499" s="67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49"/>
      <c r="G500" s="67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49"/>
      <c r="G501" s="67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49"/>
      <c r="G502" s="67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49"/>
      <c r="G503" s="67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49"/>
      <c r="G504" s="67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49"/>
      <c r="G505" s="67"/>
      <c r="H505" s="31"/>
      <c r="I505" s="31"/>
      <c r="J505" s="31"/>
    </row>
  </sheetData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28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29</v>
      </c>
      <c r="B2" s="40">
        <v>325848.34999999998</v>
      </c>
      <c r="C2" s="40">
        <v>335639.85</v>
      </c>
    </row>
    <row r="3" spans="1:6" s="34" customFormat="1" x14ac:dyDescent="0.25">
      <c r="A3" s="33" t="s">
        <v>30</v>
      </c>
      <c r="C3" s="41">
        <f>C2-B2</f>
        <v>9791.5</v>
      </c>
    </row>
    <row r="11" spans="1:6" x14ac:dyDescent="0.25">
      <c r="F11" s="5"/>
    </row>
  </sheetData>
  <phoneticPr fontId="11" type="noConversion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abSelected="1"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1" t="s">
        <v>31</v>
      </c>
      <c r="B1" s="122"/>
      <c r="C1" s="67"/>
      <c r="D1" s="7"/>
      <c r="E1" s="38" t="s">
        <v>32</v>
      </c>
      <c r="F1" s="38" t="s">
        <v>33</v>
      </c>
      <c r="G1" s="8" t="s">
        <v>34</v>
      </c>
    </row>
    <row r="2" spans="1:7" ht="21.75" customHeight="1" x14ac:dyDescent="0.3">
      <c r="A2" s="9" t="s">
        <v>35</v>
      </c>
      <c r="B2" s="9" t="s">
        <v>36</v>
      </c>
      <c r="C2" s="9" t="s">
        <v>37</v>
      </c>
      <c r="D2" s="10"/>
      <c r="E2" s="11">
        <v>280</v>
      </c>
      <c r="F2" s="11">
        <v>0</v>
      </c>
      <c r="G2" s="43">
        <v>31.355</v>
      </c>
    </row>
    <row r="3" spans="1:7" ht="17.25" customHeight="1" x14ac:dyDescent="0.3">
      <c r="A3" s="123">
        <f>('006208.TW'!E3+'00692.TW'!E3+'00878.TW'!E3+'2890.TW'!E3)-('006208.TW'!F3+'00692.TW'!F3+'00878.TW'!F3+'2890.TW'!F3)-E2</f>
        <v>128062</v>
      </c>
      <c r="B3" s="123">
        <f>總資產!K10</f>
        <v>145705.97999999998</v>
      </c>
      <c r="C3" s="12">
        <f>C4/A3</f>
        <v>0.13777685808436524</v>
      </c>
      <c r="D3" s="13"/>
      <c r="E3" s="14"/>
      <c r="F3" s="14"/>
      <c r="G3" s="14"/>
    </row>
    <row r="4" spans="1:7" ht="17.25" customHeight="1" x14ac:dyDescent="0.3">
      <c r="A4" s="120"/>
      <c r="B4" s="120"/>
      <c r="C4" s="44">
        <f>B3-A3</f>
        <v>17643.979999999981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1" t="s">
        <v>38</v>
      </c>
      <c r="B8" s="122"/>
      <c r="C8" s="67"/>
      <c r="D8" s="10"/>
      <c r="E8" s="121" t="s">
        <v>39</v>
      </c>
      <c r="F8" s="122"/>
      <c r="G8" s="67"/>
    </row>
    <row r="9" spans="1:7" ht="15" customHeight="1" x14ac:dyDescent="0.3">
      <c r="A9" s="9" t="s">
        <v>35</v>
      </c>
      <c r="B9" s="9" t="s">
        <v>36</v>
      </c>
      <c r="C9" s="9" t="s">
        <v>37</v>
      </c>
      <c r="D9" s="10"/>
      <c r="E9" s="9" t="s">
        <v>35</v>
      </c>
      <c r="F9" s="9" t="s">
        <v>36</v>
      </c>
      <c r="G9" s="9" t="s">
        <v>37</v>
      </c>
    </row>
    <row r="10" spans="1:7" ht="18" customHeight="1" x14ac:dyDescent="0.3">
      <c r="A10" s="123">
        <f>(BND!E3+VEA!E3+VT!E3+VTI!E3)-(BND!F3+VEA!F3+VT!F3+VTI!F3)</f>
        <v>80394</v>
      </c>
      <c r="B10" s="123">
        <f>總資產!O10</f>
        <v>85195.031049890807</v>
      </c>
      <c r="C10" s="12">
        <f>C11/A10</f>
        <v>5.9718773165793562E-2</v>
      </c>
      <c r="D10" s="10"/>
      <c r="E10" s="119">
        <f>A3+A10</f>
        <v>208456</v>
      </c>
      <c r="F10" s="119">
        <f>B3+B10</f>
        <v>230901.01104989077</v>
      </c>
      <c r="G10" s="12">
        <f>G11/E10</f>
        <v>0.10767265537998798</v>
      </c>
    </row>
    <row r="11" spans="1:7" ht="18" customHeight="1" x14ac:dyDescent="0.3">
      <c r="A11" s="120"/>
      <c r="B11" s="120"/>
      <c r="C11" s="44">
        <f>B10-A10</f>
        <v>4801.0310498908075</v>
      </c>
      <c r="D11" s="10"/>
      <c r="E11" s="120"/>
      <c r="F11" s="120"/>
      <c r="G11" s="47">
        <f>F10-E10</f>
        <v>22445.011049890774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C3" sqref="C3:C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0" width="8.875" style="35" customWidth="1"/>
    <col min="1031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9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74</v>
      </c>
      <c r="B3" s="129">
        <f>E3/D3</f>
        <v>74.546762589928051</v>
      </c>
      <c r="C3" s="141" t="s">
        <v>46</v>
      </c>
      <c r="D3" s="136">
        <f>SUM(D7:D505)</f>
        <v>278</v>
      </c>
      <c r="E3" s="139">
        <f>SUM(E7:E505)</f>
        <v>20724</v>
      </c>
      <c r="F3" s="139">
        <f>SUM(F6:G505)</f>
        <v>152</v>
      </c>
      <c r="G3" s="12">
        <f>G4/E3</f>
        <v>0.11402238950009651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2363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76.47</v>
      </c>
      <c r="D7" s="36">
        <v>6</v>
      </c>
      <c r="E7" s="36">
        <v>459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73.650000000000006</v>
      </c>
      <c r="D8" s="36">
        <v>20</v>
      </c>
      <c r="E8" s="36">
        <v>1475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74.3</v>
      </c>
      <c r="D9" s="36">
        <v>40</v>
      </c>
      <c r="E9" s="36">
        <v>2976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57</v>
      </c>
      <c r="C10" s="52">
        <v>73.56</v>
      </c>
      <c r="D10" s="36">
        <v>20</v>
      </c>
      <c r="E10" s="36">
        <v>1472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71.61</v>
      </c>
      <c r="D11" s="36">
        <v>21</v>
      </c>
      <c r="E11" s="36">
        <v>1505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71.849999999999994</v>
      </c>
      <c r="D12" s="36">
        <v>21</v>
      </c>
      <c r="E12" s="36">
        <v>1510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70.75</v>
      </c>
      <c r="D13" s="36">
        <v>30</v>
      </c>
      <c r="E13" s="36">
        <v>2125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73.23</v>
      </c>
      <c r="D14" s="36">
        <v>21</v>
      </c>
      <c r="E14" s="23">
        <v>1539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>
        <v>74.8</v>
      </c>
      <c r="D15" s="36">
        <v>20</v>
      </c>
      <c r="E15" s="36">
        <v>1497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/>
      <c r="D16" s="36"/>
      <c r="E16" s="36"/>
      <c r="F16" s="124">
        <v>152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63</v>
      </c>
      <c r="C17" s="52">
        <v>75.150000000000006</v>
      </c>
      <c r="D17" s="36">
        <v>20</v>
      </c>
      <c r="E17" s="36">
        <v>1505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64</v>
      </c>
      <c r="C18" s="52">
        <v>75.95</v>
      </c>
      <c r="D18" s="36">
        <v>20</v>
      </c>
      <c r="E18" s="36">
        <v>1520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65</v>
      </c>
      <c r="C19" s="52">
        <v>78.150000000000006</v>
      </c>
      <c r="D19" s="36">
        <v>20</v>
      </c>
      <c r="E19" s="36">
        <v>1565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66</v>
      </c>
      <c r="C20" s="52">
        <v>82.89</v>
      </c>
      <c r="D20" s="36">
        <v>19</v>
      </c>
      <c r="E20" s="36">
        <v>1576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2" sqref="F2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0" width="8.875" style="35" customWidth="1"/>
    <col min="1031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67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30.325439266615739</v>
      </c>
      <c r="B3" s="129">
        <f>E3/D3</f>
        <v>31.268143621084796</v>
      </c>
      <c r="C3" s="141" t="s">
        <v>68</v>
      </c>
      <c r="D3" s="136">
        <f>SUM(D7:D505)</f>
        <v>1309</v>
      </c>
      <c r="E3" s="139">
        <f>SUM(E7:E505)</f>
        <v>40930</v>
      </c>
      <c r="F3" s="139">
        <f>SUM(F6:G505)</f>
        <v>1234</v>
      </c>
      <c r="G3" s="12">
        <f>G4/E3</f>
        <v>0.12487344246274108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5111.0699999999924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57</v>
      </c>
      <c r="C7" s="52">
        <v>31.92</v>
      </c>
      <c r="D7" s="36">
        <v>30</v>
      </c>
      <c r="E7" s="36">
        <v>958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69</v>
      </c>
      <c r="C8" s="52">
        <v>31.18</v>
      </c>
      <c r="D8" s="36">
        <v>1000</v>
      </c>
      <c r="E8" s="36">
        <v>31224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58</v>
      </c>
      <c r="C9" s="52">
        <v>31.03</v>
      </c>
      <c r="D9" s="36">
        <v>30</v>
      </c>
      <c r="E9" s="36">
        <v>932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59</v>
      </c>
      <c r="C10" s="52">
        <v>31.12</v>
      </c>
      <c r="D10" s="36">
        <v>31</v>
      </c>
      <c r="E10" s="23">
        <v>966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70</v>
      </c>
      <c r="C11" s="52">
        <v>30.79</v>
      </c>
      <c r="D11" s="36">
        <v>50</v>
      </c>
      <c r="E11" s="36">
        <v>1541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61</v>
      </c>
      <c r="C12" s="52">
        <v>31.67</v>
      </c>
      <c r="D12" s="36">
        <v>30</v>
      </c>
      <c r="E12" s="36">
        <v>951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62</v>
      </c>
      <c r="C13" s="52">
        <v>31.67</v>
      </c>
      <c r="D13" s="36">
        <v>30</v>
      </c>
      <c r="E13" s="36">
        <v>951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63</v>
      </c>
      <c r="C14" s="52"/>
      <c r="D14" s="36"/>
      <c r="E14" s="36"/>
      <c r="F14" s="124">
        <v>1234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2">
        <v>32.1</v>
      </c>
      <c r="D15" s="36">
        <v>30</v>
      </c>
      <c r="E15" s="36">
        <v>964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71</v>
      </c>
      <c r="C16" s="52">
        <v>31.57</v>
      </c>
      <c r="D16" s="36">
        <v>50</v>
      </c>
      <c r="E16" s="36">
        <v>1580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34.36</v>
      </c>
      <c r="D17" s="36">
        <v>28</v>
      </c>
      <c r="E17" s="36">
        <v>863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3" sqref="F3:F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0" width="8.875" style="35" customWidth="1"/>
    <col min="1031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72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20.870646766169155</v>
      </c>
      <c r="B3" s="129">
        <f>E3/D3</f>
        <v>21.119402985074625</v>
      </c>
      <c r="C3" s="141" t="s">
        <v>73</v>
      </c>
      <c r="D3" s="136">
        <f>SUM(D7:D505)</f>
        <v>201</v>
      </c>
      <c r="E3" s="139">
        <f>SUM(E7:E505)</f>
        <v>4245</v>
      </c>
      <c r="F3" s="139">
        <f>SUM(F6:G505)</f>
        <v>50</v>
      </c>
      <c r="G3" s="12">
        <f>G4/E3</f>
        <v>6.8153121319198942E-2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289.30999999999949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21.23</v>
      </c>
      <c r="D7" s="36">
        <v>22</v>
      </c>
      <c r="E7" s="36">
        <v>469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21.54</v>
      </c>
      <c r="D8" s="36">
        <v>22</v>
      </c>
      <c r="E8" s="36">
        <v>474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21.59</v>
      </c>
      <c r="D9" s="36">
        <v>22</v>
      </c>
      <c r="E9" s="36">
        <v>475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58</v>
      </c>
      <c r="C10" s="52"/>
      <c r="D10" s="36"/>
      <c r="E10" s="23"/>
      <c r="F10" s="124">
        <v>13</v>
      </c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20.5</v>
      </c>
      <c r="D11" s="36">
        <v>22</v>
      </c>
      <c r="E11" s="36">
        <v>452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20.73</v>
      </c>
      <c r="D12" s="36">
        <v>23</v>
      </c>
      <c r="E12" s="36">
        <v>478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20.25</v>
      </c>
      <c r="D13" s="36">
        <v>24</v>
      </c>
      <c r="E13" s="36">
        <v>487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>
        <v>20.57</v>
      </c>
      <c r="D14" s="36">
        <v>23</v>
      </c>
      <c r="E14" s="36">
        <v>474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/>
      <c r="D15" s="36"/>
      <c r="E15" s="36"/>
      <c r="F15" s="124">
        <v>37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2">
        <v>21.32</v>
      </c>
      <c r="D16" s="36">
        <v>22</v>
      </c>
      <c r="E16" s="36">
        <v>470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22.14</v>
      </c>
      <c r="D17" s="36">
        <v>21</v>
      </c>
      <c r="E17" s="36">
        <v>466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A5" sqref="A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0" width="8.875" style="35" customWidth="1"/>
    <col min="1031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74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17.690113541955139</v>
      </c>
      <c r="B3" s="129">
        <f>E3/D3</f>
        <v>18.022431459429519</v>
      </c>
      <c r="C3" s="142" t="s">
        <v>75</v>
      </c>
      <c r="D3" s="136">
        <f>SUM(D7:D505)</f>
        <v>3611</v>
      </c>
      <c r="E3" s="139">
        <f>SUM(E7:E505)</f>
        <v>65079</v>
      </c>
      <c r="F3" s="139">
        <f>SUM(F6:G505)</f>
        <v>1200</v>
      </c>
      <c r="G3" s="12">
        <f>G4/E3</f>
        <v>0.10597274082269251</v>
      </c>
      <c r="H3" s="131"/>
      <c r="I3" s="135"/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6896.6000000000058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56</v>
      </c>
      <c r="C7" s="52">
        <v>18.7</v>
      </c>
      <c r="D7" s="36">
        <v>2000</v>
      </c>
      <c r="E7" s="36">
        <v>37453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57</v>
      </c>
      <c r="C8" s="52">
        <v>18</v>
      </c>
      <c r="D8" s="36">
        <v>65</v>
      </c>
      <c r="E8" s="36">
        <v>1171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17.93</v>
      </c>
      <c r="D9" s="36">
        <v>50</v>
      </c>
      <c r="E9" s="36">
        <v>897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69</v>
      </c>
      <c r="C10" s="52">
        <v>17.100000000000001</v>
      </c>
      <c r="D10" s="36">
        <v>1000</v>
      </c>
      <c r="E10" s="23">
        <v>17124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17.260000000000002</v>
      </c>
      <c r="D11" s="36">
        <v>50</v>
      </c>
      <c r="E11" s="36">
        <v>864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76</v>
      </c>
      <c r="C12" s="52"/>
      <c r="D12" s="36"/>
      <c r="E12" s="36"/>
      <c r="F12" s="124">
        <v>1200</v>
      </c>
      <c r="G12" s="67"/>
      <c r="H12" s="25"/>
      <c r="I12" s="25"/>
      <c r="J12" s="25"/>
    </row>
    <row r="13" spans="1:10" x14ac:dyDescent="0.3">
      <c r="A13" s="22">
        <v>8</v>
      </c>
      <c r="B13" s="51" t="s">
        <v>76</v>
      </c>
      <c r="C13" s="52">
        <v>0</v>
      </c>
      <c r="D13" s="36">
        <v>40</v>
      </c>
      <c r="E13" s="36">
        <v>0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59</v>
      </c>
      <c r="C14" s="52">
        <v>17.62</v>
      </c>
      <c r="D14" s="36">
        <v>50</v>
      </c>
      <c r="E14" s="36">
        <v>882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77</v>
      </c>
      <c r="C15" s="52">
        <v>18.100000000000001</v>
      </c>
      <c r="D15" s="36">
        <v>100</v>
      </c>
      <c r="E15" s="36">
        <v>1812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78</v>
      </c>
      <c r="C16" s="52">
        <v>17.8</v>
      </c>
      <c r="D16" s="36">
        <v>30</v>
      </c>
      <c r="E16" s="36">
        <v>535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2">
        <v>18.510000000000002</v>
      </c>
      <c r="D17" s="36">
        <v>47</v>
      </c>
      <c r="E17" s="36">
        <v>871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62</v>
      </c>
      <c r="C18" s="52">
        <v>19.29</v>
      </c>
      <c r="D18" s="36">
        <v>45</v>
      </c>
      <c r="E18" s="36">
        <v>869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79</v>
      </c>
      <c r="C19" s="52">
        <v>19.149999999999999</v>
      </c>
      <c r="D19" s="36">
        <v>45</v>
      </c>
      <c r="E19" s="36">
        <v>862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2">
        <v>19.61</v>
      </c>
      <c r="D20" s="36">
        <v>44</v>
      </c>
      <c r="E20" s="36">
        <v>864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66</v>
      </c>
      <c r="C21" s="52">
        <v>19.420000000000002</v>
      </c>
      <c r="D21" s="36">
        <v>45</v>
      </c>
      <c r="E21" s="36">
        <v>875</v>
      </c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9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2245.4117126985084</v>
      </c>
      <c r="B3" s="129">
        <f>E3/D3</f>
        <v>2264.9107779384808</v>
      </c>
      <c r="C3" s="142">
        <f>H3*I3</f>
        <v>2257.56</v>
      </c>
      <c r="D3" s="136">
        <f>SUM(D7:D505)</f>
        <v>7.9490990000000004</v>
      </c>
      <c r="E3" s="139">
        <f>SUM(E7:E505)</f>
        <v>18004</v>
      </c>
      <c r="F3" s="139">
        <f>SUM(F6:G505)</f>
        <v>155</v>
      </c>
      <c r="G3" s="12">
        <f>G4/E3</f>
        <v>5.3636935369917307E-3</v>
      </c>
      <c r="H3" s="131" t="s">
        <v>82</v>
      </c>
      <c r="I3" s="135">
        <f>投資!G2</f>
        <v>31.355</v>
      </c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96.567938439999125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2255.4234999999999</v>
      </c>
      <c r="D7" s="36">
        <v>0.44337300000000002</v>
      </c>
      <c r="E7" s="36">
        <v>1000</v>
      </c>
      <c r="F7" s="124"/>
      <c r="G7" s="67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85</v>
      </c>
      <c r="C8" s="53">
        <f t="shared" si="0"/>
        <v>0</v>
      </c>
      <c r="D8" s="36"/>
      <c r="E8" s="36"/>
      <c r="F8" s="124">
        <v>2</v>
      </c>
      <c r="G8" s="67"/>
      <c r="H8" s="25"/>
      <c r="I8" s="25"/>
      <c r="J8" s="25"/>
    </row>
    <row r="9" spans="1:10" x14ac:dyDescent="0.3">
      <c r="A9" s="22">
        <v>4</v>
      </c>
      <c r="B9" s="51" t="s">
        <v>86</v>
      </c>
      <c r="C9" s="53">
        <f t="shared" si="0"/>
        <v>2267.0656499999996</v>
      </c>
      <c r="D9" s="36">
        <v>0.441048</v>
      </c>
      <c r="E9" s="36">
        <v>1000</v>
      </c>
      <c r="F9" s="124"/>
      <c r="G9" s="67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87</v>
      </c>
      <c r="C10" s="53">
        <f t="shared" si="0"/>
        <v>2269.7217000000001</v>
      </c>
      <c r="D10" s="36">
        <v>0.44062099999999998</v>
      </c>
      <c r="E10" s="23">
        <v>1000</v>
      </c>
      <c r="F10" s="124"/>
      <c r="G10" s="67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87</v>
      </c>
      <c r="C11" s="53">
        <f t="shared" si="0"/>
        <v>2269.7217000000001</v>
      </c>
      <c r="D11" s="36">
        <v>4.4057849999999998</v>
      </c>
      <c r="E11" s="36">
        <v>10001</v>
      </c>
      <c r="F11" s="124"/>
      <c r="G11" s="67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76</v>
      </c>
      <c r="C12" s="53">
        <f t="shared" si="0"/>
        <v>0</v>
      </c>
      <c r="D12" s="36"/>
      <c r="E12" s="36"/>
      <c r="F12" s="124">
        <v>4</v>
      </c>
      <c r="G12" s="67"/>
      <c r="H12" s="25"/>
      <c r="I12" s="25"/>
      <c r="J12" s="25"/>
    </row>
    <row r="13" spans="1:10" x14ac:dyDescent="0.3">
      <c r="A13" s="22">
        <v>8</v>
      </c>
      <c r="B13" s="51" t="s">
        <v>59</v>
      </c>
      <c r="C13" s="53">
        <f t="shared" si="0"/>
        <v>2213.8420000000001</v>
      </c>
      <c r="D13" s="36">
        <v>0.451706</v>
      </c>
      <c r="E13" s="36">
        <v>1000</v>
      </c>
      <c r="F13" s="124"/>
      <c r="G13" s="67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88</v>
      </c>
      <c r="C14" s="53">
        <f t="shared" si="0"/>
        <v>0</v>
      </c>
      <c r="D14" s="36"/>
      <c r="E14" s="36"/>
      <c r="F14" s="124">
        <v>25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3">
        <f t="shared" si="0"/>
        <v>2241.6852500000005</v>
      </c>
      <c r="D15" s="36">
        <v>0.44608700000000001</v>
      </c>
      <c r="E15" s="36">
        <v>1000</v>
      </c>
      <c r="F15" s="124"/>
      <c r="G15" s="67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89</v>
      </c>
      <c r="C16" s="53">
        <f t="shared" si="0"/>
        <v>0</v>
      </c>
      <c r="D16" s="36"/>
      <c r="E16" s="36"/>
      <c r="F16" s="124">
        <v>28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3">
        <f t="shared" si="0"/>
        <v>2276.4768000000004</v>
      </c>
      <c r="D17" s="36">
        <v>0.439224</v>
      </c>
      <c r="E17" s="36">
        <v>1000</v>
      </c>
      <c r="F17" s="124"/>
      <c r="G17" s="67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63</v>
      </c>
      <c r="C18" s="53">
        <f t="shared" si="0"/>
        <v>0</v>
      </c>
      <c r="D18" s="36"/>
      <c r="E18" s="36"/>
      <c r="F18" s="124">
        <v>29</v>
      </c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90</v>
      </c>
      <c r="C19" s="53">
        <f t="shared" si="0"/>
        <v>0</v>
      </c>
      <c r="D19" s="36"/>
      <c r="E19" s="36"/>
      <c r="F19" s="124">
        <v>32</v>
      </c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3">
        <f t="shared" si="0"/>
        <v>2260.7888600000001</v>
      </c>
      <c r="D20" s="36">
        <v>0.44240200000000002</v>
      </c>
      <c r="E20" s="36">
        <v>1003</v>
      </c>
      <c r="F20" s="124"/>
      <c r="G20" s="67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91</v>
      </c>
      <c r="C21" s="53">
        <f t="shared" si="0"/>
        <v>2278.8200700000002</v>
      </c>
      <c r="D21" s="36">
        <v>0.43885299999999999</v>
      </c>
      <c r="E21" s="36">
        <v>1000</v>
      </c>
      <c r="F21" s="124"/>
      <c r="G21" s="67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92</v>
      </c>
      <c r="C22" s="53">
        <f t="shared" si="0"/>
        <v>0</v>
      </c>
      <c r="D22" s="36"/>
      <c r="E22" s="36"/>
      <c r="F22" s="124">
        <v>35</v>
      </c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13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1434.2399621729378</v>
      </c>
      <c r="B3" s="129">
        <v>1446.530865440456</v>
      </c>
      <c r="C3" s="147">
        <f>H3*I3</f>
        <v>1506.9213000000002</v>
      </c>
      <c r="D3" s="136">
        <f>SUM(D7:D505)</f>
        <v>5.5325470000000001</v>
      </c>
      <c r="E3" s="139">
        <f>SUM(E7:E505)</f>
        <v>8003</v>
      </c>
      <c r="F3" s="139">
        <f>SUM(F6:G505)</f>
        <v>68</v>
      </c>
      <c r="G3" s="12">
        <f>G4/E3</f>
        <v>5.0245272716618945E-2</v>
      </c>
      <c r="H3" s="131" t="s">
        <v>93</v>
      </c>
      <c r="I3" s="145">
        <f>投資!G2</f>
        <v>31.355</v>
      </c>
      <c r="J3" s="132"/>
    </row>
    <row r="4" spans="1:10" ht="18.75" customHeight="1" x14ac:dyDescent="0.3">
      <c r="A4" s="120"/>
      <c r="B4" s="120"/>
      <c r="C4" s="146"/>
      <c r="D4" s="120"/>
      <c r="E4" s="120"/>
      <c r="F4" s="120"/>
      <c r="G4" s="49">
        <f>D3*C3-E3+F3</f>
        <v>402.11291755110142</v>
      </c>
      <c r="H4" s="128"/>
      <c r="I4" s="146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>
        <f>E3/D3</f>
        <v>1446.5308654404562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44"/>
      <c r="G6" s="106"/>
      <c r="H6" s="128"/>
      <c r="I6" s="128"/>
      <c r="J6" s="128"/>
    </row>
    <row r="7" spans="1:10" x14ac:dyDescent="0.3">
      <c r="A7" s="22">
        <v>2</v>
      </c>
      <c r="B7" s="51" t="s">
        <v>54</v>
      </c>
      <c r="C7" s="55">
        <f t="shared" ref="C7:C70" si="0">H7*I7</f>
        <v>1461.1465000000001</v>
      </c>
      <c r="D7" s="36">
        <v>0.68438900000000003</v>
      </c>
      <c r="E7" s="36">
        <v>1000</v>
      </c>
      <c r="F7" s="124"/>
      <c r="G7" s="67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5">
        <f t="shared" si="0"/>
        <v>1441.8652499999998</v>
      </c>
      <c r="D8" s="36">
        <v>0.69346600000000003</v>
      </c>
      <c r="E8" s="36">
        <v>1000</v>
      </c>
      <c r="F8" s="124"/>
      <c r="G8" s="67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87</v>
      </c>
      <c r="C9" s="55">
        <f t="shared" si="0"/>
        <v>1452.1096799999998</v>
      </c>
      <c r="D9" s="36">
        <v>0.68871199999999999</v>
      </c>
      <c r="E9" s="36">
        <v>1000</v>
      </c>
      <c r="F9" s="124"/>
      <c r="G9" s="67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94</v>
      </c>
      <c r="C10" s="55">
        <f t="shared" si="0"/>
        <v>0</v>
      </c>
      <c r="D10" s="36"/>
      <c r="E10" s="23"/>
      <c r="F10" s="124">
        <v>14</v>
      </c>
      <c r="G10" s="67"/>
      <c r="H10" s="25"/>
      <c r="I10" s="25"/>
      <c r="J10" s="25"/>
    </row>
    <row r="11" spans="1:10" x14ac:dyDescent="0.3">
      <c r="A11" s="22">
        <v>6</v>
      </c>
      <c r="B11" s="51" t="s">
        <v>59</v>
      </c>
      <c r="C11" s="55">
        <f t="shared" si="0"/>
        <v>1382.7629999999999</v>
      </c>
      <c r="D11" s="36">
        <v>0.72319500000000003</v>
      </c>
      <c r="E11" s="36">
        <v>1000</v>
      </c>
      <c r="F11" s="124"/>
      <c r="G11" s="67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61</v>
      </c>
      <c r="C12" s="55">
        <f t="shared" si="0"/>
        <v>1424.5081</v>
      </c>
      <c r="D12" s="36">
        <v>0.70198799999999995</v>
      </c>
      <c r="E12" s="36">
        <v>1000</v>
      </c>
      <c r="F12" s="124"/>
      <c r="G12" s="67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62</v>
      </c>
      <c r="C13" s="55">
        <f t="shared" si="0"/>
        <v>1461.1731200000002</v>
      </c>
      <c r="D13" s="36">
        <v>0.68430100000000005</v>
      </c>
      <c r="E13" s="36">
        <v>1000</v>
      </c>
      <c r="F13" s="124"/>
      <c r="G13" s="67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95</v>
      </c>
      <c r="C14" s="55">
        <f t="shared" si="0"/>
        <v>0</v>
      </c>
      <c r="D14" s="36"/>
      <c r="E14" s="36"/>
      <c r="F14" s="124">
        <v>54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5">
        <f t="shared" si="0"/>
        <v>1464.8719799999999</v>
      </c>
      <c r="D15" s="36">
        <v>0.68255999999999994</v>
      </c>
      <c r="E15" s="36">
        <v>1003</v>
      </c>
      <c r="F15" s="124"/>
      <c r="G15" s="67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91</v>
      </c>
      <c r="C16" s="55">
        <f t="shared" si="0"/>
        <v>1483.9193699999998</v>
      </c>
      <c r="D16" s="36">
        <v>0.67393599999999998</v>
      </c>
      <c r="E16" s="36">
        <v>1000</v>
      </c>
      <c r="F16" s="124"/>
      <c r="G16" s="67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2024-02-15T13:28:44Z</cp:lastPrinted>
  <dcterms:created xsi:type="dcterms:W3CDTF">2006-09-16T00:00:00Z</dcterms:created>
  <dcterms:modified xsi:type="dcterms:W3CDTF">2024-02-18T10:23:54Z</dcterms:modified>
  <dc:language>en-US</dc:language>
</cp:coreProperties>
</file>