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8" documentId="11_E1FCDEF12E4239CB5E590BA57CF569113C562563" xr6:coauthVersionLast="47" xr6:coauthVersionMax="47" xr10:uidLastSave="{EDCBE6B5-1B88-4A7A-8580-DE19647FFC35}"/>
  <bookViews>
    <workbookView xWindow="-120" yWindow="-120" windowWidth="29040" windowHeight="15720" tabRatio="565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F3" i="9"/>
  <c r="E3" i="9"/>
  <c r="B3" i="9" s="1"/>
  <c r="D3" i="9"/>
  <c r="G4" i="9" s="1"/>
  <c r="G3" i="9" s="1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A3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D3" i="7"/>
  <c r="O2" i="1" s="1"/>
  <c r="O10" i="1" s="1"/>
  <c r="B10" i="2" s="1"/>
  <c r="A3" i="7"/>
  <c r="F3" i="6"/>
  <c r="E3" i="6"/>
  <c r="D3" i="6"/>
  <c r="G4" i="6" s="1"/>
  <c r="G3" i="6" s="1"/>
  <c r="F3" i="5"/>
  <c r="E3" i="5"/>
  <c r="D3" i="5"/>
  <c r="F3" i="4"/>
  <c r="E3" i="4"/>
  <c r="D3" i="4"/>
  <c r="K3" i="1" s="1"/>
  <c r="F3" i="3"/>
  <c r="E3" i="3"/>
  <c r="D3" i="3"/>
  <c r="K2" i="1" s="1"/>
  <c r="G10" i="1"/>
  <c r="C6" i="1"/>
  <c r="C10" i="1" s="1"/>
  <c r="O5" i="1"/>
  <c r="O4" i="1"/>
  <c r="O3" i="1"/>
  <c r="B3" i="6" l="1"/>
  <c r="G4" i="5"/>
  <c r="G3" i="5" s="1"/>
  <c r="B3" i="5"/>
  <c r="K4" i="1"/>
  <c r="G4" i="4"/>
  <c r="G3" i="4" s="1"/>
  <c r="B3" i="4"/>
  <c r="A3" i="4"/>
  <c r="A3" i="3"/>
  <c r="B3" i="3"/>
  <c r="G4" i="3"/>
  <c r="G3" i="3" s="1"/>
  <c r="G4" i="10"/>
  <c r="G3" i="10" s="1"/>
  <c r="G4" i="8"/>
  <c r="G3" i="8" s="1"/>
  <c r="G4" i="7"/>
  <c r="G3" i="7" s="1"/>
  <c r="K5" i="1"/>
  <c r="K10" i="1" s="1"/>
  <c r="A3" i="5"/>
  <c r="A3" i="9"/>
  <c r="B3" i="7"/>
  <c r="A10" i="2"/>
  <c r="C11" i="2" s="1"/>
  <c r="C10" i="2" s="1"/>
  <c r="D5" i="8"/>
  <c r="A3" i="10"/>
  <c r="A3" i="2"/>
  <c r="A3" i="6"/>
  <c r="B3" i="2" l="1"/>
  <c r="A12" i="1"/>
  <c r="E10" i="2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<sst xmlns="http://schemas.openxmlformats.org/spreadsheetml/2006/main" count="352" uniqueCount="112">
  <si>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</si>
  <si>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</si>
  <si>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</si>
  <si>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</si>
  <si>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</si>
  <si>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</si>
  <si>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</si>
  <si>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</si>
  <si>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</si>
  <si>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</si>
  <si>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</si>
  <si>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</si>
  <si>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</si>
  <si>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</si>
  <si>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</si>
  <si>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</si>
  <si>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</si>
  <si>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</si>
  <si>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</si>
  <si>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</si>
  <si>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</si>
  <si>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</si>
  <si>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</si>
  <si>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</si>
  <si>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</si>
  <si>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</si>
  <si>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</si>
  <si>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</si>
  <si>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</si>
  <si>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</si>
  <si>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</si>
  <si>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</si>
  <si>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</si>
  <si>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</si>
  <si>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</si>
  <si>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</si>
  <si>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</si>
  <si>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</si>
  <si>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</si>
  <si>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</si>
  <si>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</si>
  <si>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</si>
  <si>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</si>
  <si>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115.60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</si>
  <si>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</si>
  <si>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</si>
  <si>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</si>
  <si>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</si>
  <si>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</si>
  <si>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</si>
  <si>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</si>
  <si>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</si>
  <si>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</si>
  <si>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</si>
  <si>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</si>
  <si>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</si>
  <si>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</si>
  <si>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</si>
  <si>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</si>
  <si>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</si>
  <si>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</si>
  <si>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</si>
  <si>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</si>
  <si>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</si>
  <si>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</si>
  <si>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</si>
  <si>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</si>
  <si>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</si>
  <si>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00692.TW</t>
  </si>
  <si>
    <t>46.48</t>
  </si>
  <si>
    <t>2023.08.18</t>
  </si>
  <si>
    <t>2023.10.24</t>
  </si>
  <si>
    <t>2024.01.17</t>
  </si>
  <si>
    <t>00878.TW</t>
  </si>
  <si>
    <t>24.35</t>
  </si>
  <si>
    <t>2024.03.25</t>
  </si>
  <si>
    <t>2024.06.13</t>
  </si>
  <si>
    <t>2890.TW</t>
  </si>
  <si>
    <t>26.70</t>
  </si>
  <si>
    <t>2023.09.13</t>
  </si>
  <si>
    <t>2023.10.25</t>
  </si>
  <si>
    <t>2023.10.31</t>
  </si>
  <si>
    <t>2023.12.07</t>
  </si>
  <si>
    <t>USD</t>
  </si>
  <si>
    <t>目前匯率</t>
  </si>
  <si>
    <t>72.38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</si>
  <si>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</si>
  <si>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</si>
  <si>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</si>
  <si>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</si>
  <si>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</si>
  <si>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</si>
  <si>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</si>
  <si>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</si>
  <si>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</si>
  <si>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</si>
  <si>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</si>
  <si>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</si>
  <si>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</si>
  <si>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</si>
  <si>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50.45</t>
  </si>
  <si>
    <t>2023.09.27</t>
  </si>
  <si>
    <t>2023.12.28</t>
  </si>
  <si>
    <t>2024.03.26</t>
  </si>
  <si>
    <t>2024.06.28</t>
  </si>
  <si>
    <t>114.83</t>
  </si>
  <si>
    <t>2023.09.16</t>
  </si>
  <si>
    <t>2024.03.28</t>
  </si>
  <si>
    <t>272.57</t>
  </si>
  <si>
    <t>2023.10.04</t>
  </si>
  <si>
    <t>2024.04.03</t>
  </si>
  <si>
    <t>2024.07.08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</si>
</sst>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4" sqref="C4:D4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53730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41030.139199999998</v>
      </c>
      <c r="L2" s="66"/>
      <c r="M2" s="98" t="s">
        <v>7</v>
      </c>
      <c r="N2" s="92"/>
      <c r="O2" s="69">
        <f>BND!H3*BND!D3</f>
        <v>700.52802050000003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66220.660239999997</v>
      </c>
      <c r="L3" s="55"/>
      <c r="M3" s="95" t="s">
        <v>10</v>
      </c>
      <c r="N3" s="96"/>
      <c r="O3" s="54">
        <f>VEA!H3*VEA!D3</f>
        <v>404.50133970000002</v>
      </c>
      <c r="P3" s="55"/>
    </row>
    <row r="4" spans="1:26" ht="15.75" customHeight="1" x14ac:dyDescent="0.25">
      <c r="A4" s="62" t="s">
        <v>11</v>
      </c>
      <c r="B4" s="61"/>
      <c r="C4" s="56">
        <v>64646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7428.7467000000006</v>
      </c>
      <c r="L4" s="55"/>
      <c r="M4" s="95" t="s">
        <v>13</v>
      </c>
      <c r="N4" s="96"/>
      <c r="O4" s="54">
        <f>VT!H3*VT!D3</f>
        <v>1901.3620298000001</v>
      </c>
      <c r="P4" s="55"/>
    </row>
    <row r="5" spans="1:26" ht="16.5" customHeight="1" x14ac:dyDescent="0.25">
      <c r="A5" s="62" t="s">
        <v>14</v>
      </c>
      <c r="B5" s="61"/>
      <c r="C5" s="56">
        <v>1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101288.71950000001</v>
      </c>
      <c r="L5" s="55"/>
      <c r="M5" s="95" t="s">
        <v>16</v>
      </c>
      <c r="N5" s="96"/>
      <c r="O5" s="54">
        <f>VTI!H3*VTI!D3</f>
        <v>399.32431737999991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82.75515</v>
      </c>
      <c r="D6" s="55"/>
      <c r="E6" s="60"/>
      <c r="F6" s="61"/>
      <c r="G6" s="82"/>
      <c r="H6" s="55"/>
      <c r="I6" s="79" t="s">
        <v>18</v>
      </c>
      <c r="J6" s="61"/>
      <c r="K6" s="86">
        <v>8275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2635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20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21</v>
      </c>
      <c r="B9" s="71"/>
      <c r="C9" s="101">
        <v>3297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22</v>
      </c>
      <c r="B10" s="64"/>
      <c r="C10" s="85">
        <f>SUM(C2:D9)</f>
        <v>124391.75515</v>
      </c>
      <c r="D10" s="81"/>
      <c r="E10" s="63" t="s">
        <v>22</v>
      </c>
      <c r="F10" s="64"/>
      <c r="G10" s="85">
        <f>SUM(G2:H9)*投資!G2</f>
        <v>25010.22898</v>
      </c>
      <c r="H10" s="81"/>
      <c r="I10" s="63" t="s">
        <v>22</v>
      </c>
      <c r="J10" s="64"/>
      <c r="K10" s="85">
        <f>SUM(K2:L9)</f>
        <v>224243.26564</v>
      </c>
      <c r="L10" s="81"/>
      <c r="M10" s="63" t="s">
        <v>22</v>
      </c>
      <c r="N10" s="64"/>
      <c r="O10" s="85">
        <f>SUM(O2:P9)*投資!G2</f>
        <v>110525.69185160314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23</v>
      </c>
      <c r="B11" s="81"/>
      <c r="C11" s="108" t="s">
        <v>24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484170.94162160315</v>
      </c>
      <c r="B12" s="59"/>
      <c r="C12" s="75">
        <v>5398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25</v>
      </c>
      <c r="B14" s="59"/>
      <c r="C14" s="108" t="s">
        <v>26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478772.94162160315</v>
      </c>
      <c r="B16" s="59"/>
      <c r="C16" s="84">
        <f>C12/A12</f>
        <v>1.1148954916461569E-2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F22" sqref="F22:G22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36</v>
      </c>
      <c r="D1" s="123"/>
      <c r="E1" s="123"/>
      <c r="F1" s="127" t="s">
        <v>16</v>
      </c>
      <c r="G1" s="61"/>
      <c r="H1" s="126" t="s">
        <v>83</v>
      </c>
      <c r="I1" s="110"/>
      <c r="J1" s="61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25">
      <c r="A3" s="115">
        <f>(E3-F3)/D3</f>
        <v>7459.8951287137379</v>
      </c>
      <c r="B3" s="118">
        <f>E3/D3</f>
        <v>7510.4059018425523</v>
      </c>
      <c r="C3" s="130">
        <f>H3*I3</f>
        <v>8845.7142100000001</v>
      </c>
      <c r="D3" s="125">
        <f>SUM(D7:D505)</f>
        <v>1.4650339999999997</v>
      </c>
      <c r="E3" s="128">
        <f>SUM(E7:E505)</f>
        <v>11003</v>
      </c>
      <c r="F3" s="128">
        <f>SUM(F6:G505)</f>
        <v>74</v>
      </c>
      <c r="G3" s="8">
        <f>G4/E3</f>
        <v>0.18451986475807847</v>
      </c>
      <c r="H3" s="120" t="s">
        <v>108</v>
      </c>
      <c r="I3" s="124">
        <f>投資!G2</f>
        <v>32.453000000000003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2030.2720719331373</v>
      </c>
      <c r="H4" s="117"/>
      <c r="I4" s="117"/>
      <c r="J4" s="117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41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25">
      <c r="A6" s="26">
        <v>1</v>
      </c>
      <c r="B6" s="139" t="s">
        <v>50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89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109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56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93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94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110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67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 t="s">
        <v>111</v>
      </c>
      <c r="C21" s="53">
        <f t="shared" si="0"/>
        <v>0</v>
      </c>
      <c r="D21" s="42"/>
      <c r="E21" s="42"/>
      <c r="F21" s="138">
        <v>32</v>
      </c>
      <c r="G21" s="61"/>
      <c r="H21" s="27"/>
      <c r="I21" s="27"/>
      <c r="J21" s="27"/>
    </row>
    <row r="22" spans="1:10" x14ac:dyDescent="0.25">
      <c r="A22" s="26">
        <v>17</v>
      </c>
      <c r="B22" s="38"/>
      <c r="C22" s="53">
        <f t="shared" si="0"/>
        <v>0</v>
      </c>
      <c r="D22" s="42"/>
      <c r="E22" s="42"/>
      <c r="F22" s="138"/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27</v>
      </c>
      <c r="B1" s="110"/>
      <c r="C1" s="61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32.453000000000003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154358</v>
      </c>
      <c r="B3" s="111">
        <f>總資產!K10</f>
        <v>224243.26564</v>
      </c>
      <c r="C3" s="8">
        <f>C4/A3</f>
        <v>0.45274793428264165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69885.265639999998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34</v>
      </c>
      <c r="B8" s="110"/>
      <c r="C8" s="61"/>
      <c r="D8" s="6"/>
      <c r="E8" s="109" t="s">
        <v>35</v>
      </c>
      <c r="F8" s="110"/>
      <c r="G8" s="61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11">
        <f>(BND!E3+VEA!E3+VT!E3+VTI!E3)-(BND!F3+VEA!F3+VT!F3+VTI!F3)</f>
        <v>95686</v>
      </c>
      <c r="B10" s="111">
        <f>總資產!O10</f>
        <v>110525.69185160314</v>
      </c>
      <c r="C10" s="8">
        <f>C11/A10</f>
        <v>0.15508738845393416</v>
      </c>
      <c r="D10" s="6"/>
      <c r="E10" s="111">
        <f>A3+A10</f>
        <v>250044</v>
      </c>
      <c r="F10" s="111">
        <f>B3+B10</f>
        <v>334768.95749160316</v>
      </c>
      <c r="G10" s="8">
        <f>G11/E10</f>
        <v>0.33884019409225241</v>
      </c>
    </row>
    <row r="11" spans="1:10" ht="18" customHeight="1" x14ac:dyDescent="0.3">
      <c r="A11" s="112"/>
      <c r="B11" s="112"/>
      <c r="C11" s="44">
        <f>B10-A10</f>
        <v>14839.691851603144</v>
      </c>
      <c r="D11" s="6"/>
      <c r="E11" s="112"/>
      <c r="F11" s="112"/>
      <c r="G11" s="46">
        <f>F10-E10</f>
        <v>84724.957491603156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6" sqref="C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9" width="8.875" style="29" customWidth="1"/>
    <col min="1100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37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79.098314606741567</v>
      </c>
      <c r="B3" s="118">
        <f>E3/D3</f>
        <v>79.525280898876403</v>
      </c>
      <c r="C3" s="130" t="s">
        <v>43</v>
      </c>
      <c r="D3" s="125">
        <f>SUM(D7:D505)</f>
        <v>356</v>
      </c>
      <c r="E3" s="128">
        <f>SUM(E7:E505)</f>
        <v>28311</v>
      </c>
      <c r="F3" s="128">
        <f>SUM(F6:G505)</f>
        <v>152</v>
      </c>
      <c r="G3" s="8">
        <f>G4/E3</f>
        <v>0.45899473702801025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12994.599999999999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111</v>
      </c>
      <c r="C25" s="48">
        <v>115.31</v>
      </c>
      <c r="D25" s="39">
        <v>13</v>
      </c>
      <c r="E25" s="39">
        <v>1500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28" sqref="D2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9" width="8.875" style="29" customWidth="1"/>
    <col min="1100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68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31.124562631210637</v>
      </c>
      <c r="B3" s="118">
        <f>E3/D3</f>
        <v>31.988103568929322</v>
      </c>
      <c r="C3" s="130" t="s">
        <v>69</v>
      </c>
      <c r="D3" s="125">
        <f>SUM(D7:D505)</f>
        <v>1429</v>
      </c>
      <c r="E3" s="128">
        <f>SUM(E7:E505)</f>
        <v>45711</v>
      </c>
      <c r="F3" s="128">
        <f>SUM(F6:G505)</f>
        <v>1234</v>
      </c>
      <c r="G3" s="8">
        <f>G4/E3</f>
        <v>0.48003587757870092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21942.92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70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71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58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72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111</v>
      </c>
      <c r="C22" s="39">
        <v>46.29</v>
      </c>
      <c r="D22" s="39">
        <v>21</v>
      </c>
      <c r="E22" s="39">
        <v>973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39"/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3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5" sqref="E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9" width="8.875" style="29" customWidth="1"/>
    <col min="1100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73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20.957516339869279</v>
      </c>
      <c r="B3" s="118">
        <f>E3/D3</f>
        <v>21.758169934640524</v>
      </c>
      <c r="C3" s="130" t="s">
        <v>74</v>
      </c>
      <c r="D3" s="125">
        <f>SUM(D7:D505)</f>
        <v>306</v>
      </c>
      <c r="E3" s="128">
        <f>SUM(E7:E505)</f>
        <v>6658</v>
      </c>
      <c r="F3" s="128">
        <f>SUM(F6:G505)</f>
        <v>245</v>
      </c>
      <c r="G3" s="8">
        <f>G4/E3</f>
        <v>0.15591769300090122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1038.1000000000004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75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76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111</v>
      </c>
      <c r="C24" s="49">
        <v>24.25</v>
      </c>
      <c r="D24" s="39">
        <v>20</v>
      </c>
      <c r="E24" s="39">
        <v>486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="115" zoomScaleNormal="115" workbookViewId="0">
      <selection activeCell="F22" sqref="F22:G22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9" width="8.875" style="29" customWidth="1"/>
    <col min="1100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17.93929040735874</v>
      </c>
      <c r="B3" s="118">
        <f>E3/D3</f>
        <v>18.254664914586073</v>
      </c>
      <c r="C3" s="131" t="s">
        <v>78</v>
      </c>
      <c r="D3" s="125">
        <f>SUM(D7:D505)</f>
        <v>3805</v>
      </c>
      <c r="E3" s="128">
        <f>SUM(E7:E505)</f>
        <v>69459</v>
      </c>
      <c r="F3" s="128">
        <f>SUM(F6:G505)</f>
        <v>1200</v>
      </c>
      <c r="G3" s="8">
        <f>G4/E3</f>
        <v>0.47991620956247572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33334.5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70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79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80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81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58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82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111</v>
      </c>
      <c r="C25" s="50">
        <v>26.48</v>
      </c>
      <c r="D25" s="21">
        <v>33</v>
      </c>
      <c r="E25" s="21">
        <v>875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1" sqref="F31:G3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2240.4356058159988</v>
      </c>
      <c r="B3" s="118">
        <f>E3/D3</f>
        <v>2273.4986658538664</v>
      </c>
      <c r="C3" s="131">
        <f>H3*I3</f>
        <v>2348.94814</v>
      </c>
      <c r="D3" s="125">
        <f>SUM(D7:D505)</f>
        <v>9.6784750000000006</v>
      </c>
      <c r="E3" s="128">
        <f>SUM(E7:E505)</f>
        <v>22004</v>
      </c>
      <c r="F3" s="128">
        <f>SUM(F6:G505)</f>
        <v>320</v>
      </c>
      <c r="G3" s="8">
        <f>G4/E3</f>
        <v>4.7729315092096998E-2</v>
      </c>
      <c r="H3" s="120" t="s">
        <v>85</v>
      </c>
      <c r="I3" s="124">
        <f>投資!G2</f>
        <v>32.453000000000003</v>
      </c>
      <c r="J3" s="121">
        <f>SUM(J7:J505)</f>
        <v>689.32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1050.2358492865023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89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90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90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79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91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92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93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94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95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96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97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98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67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99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22" sqref="F22:G2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10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1473.0852324047321</v>
      </c>
      <c r="B3" s="118">
        <v>1446.530865440456</v>
      </c>
      <c r="C3" s="136">
        <f>H3*I3</f>
        <v>1637.2538500000003</v>
      </c>
      <c r="D3" s="125">
        <f>SUM(D7:D505)</f>
        <v>8.0178659999999997</v>
      </c>
      <c r="E3" s="128">
        <f>SUM(E7:E505)</f>
        <v>12003</v>
      </c>
      <c r="F3" s="128">
        <f>SUM(F6:G505)</f>
        <v>192</v>
      </c>
      <c r="G3" s="8">
        <f>G4/E3</f>
        <v>0.1096627490864035</v>
      </c>
      <c r="H3" s="120" t="s">
        <v>100</v>
      </c>
      <c r="I3" s="134">
        <f>投資!G2</f>
        <v>32.453000000000003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1316.2819772841012</v>
      </c>
      <c r="H4" s="117"/>
      <c r="I4" s="135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1497.0317538357465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51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90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101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102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94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103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67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104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2">
        <f t="shared" si="0"/>
        <v>0</v>
      </c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3" sqref="F23:G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13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3095.894084210348</v>
      </c>
      <c r="B3" s="118">
        <f>E3/D3</f>
        <v>3140.88727785743</v>
      </c>
      <c r="C3" s="130">
        <f>H3*I3</f>
        <v>3726.5779900000002</v>
      </c>
      <c r="D3" s="125">
        <f>SUM(D7:D505)</f>
        <v>16.558060000000001</v>
      </c>
      <c r="E3" s="128">
        <f>SUM(E7:E505)</f>
        <v>52007</v>
      </c>
      <c r="F3" s="128">
        <f>SUM(F6:G505)</f>
        <v>745</v>
      </c>
      <c r="G3" s="8">
        <f>G4/E3</f>
        <v>0.20079800705865372</v>
      </c>
      <c r="H3" s="120" t="s">
        <v>105</v>
      </c>
      <c r="I3" s="137">
        <f>投資!G2</f>
        <v>32.453000000000003</v>
      </c>
      <c r="J3" s="121">
        <f>SUM(J7:J505)</f>
        <v>1626.4199999999998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10442.901953099405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106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106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101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102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94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103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67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107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1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1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2024-07-08T14:33:15Z</dcterms:modified>
  <dc:language>en-US</dc:language>
</cp:coreProperties>
</file>