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30565E7C-7D98-4CB5-BE18-0EF9EB802902}" xr6:coauthVersionLast="47" xr6:coauthVersionMax="47" xr10:uidLastSave="{00000000-0000-0000-0000-000000000000}"/>
  <bookViews>
    <workbookView xWindow="-110" yWindow="-110" windowWidth="19420" windowHeight="11500" tabRatio="679" activeTab="6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6" r:id="rId5"/>
    <sheet name="BND" sheetId="7" r:id="rId6"/>
    <sheet name="VT" sheetId="8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E3" i="8"/>
  <c r="D3" i="8"/>
  <c r="O3" i="1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D3" i="7"/>
  <c r="O2" i="1" s="1"/>
  <c r="F3" i="6"/>
  <c r="E3" i="6"/>
  <c r="A3" i="2" s="1"/>
  <c r="D3" i="6"/>
  <c r="B3" i="6" s="1"/>
  <c r="F3" i="4"/>
  <c r="E3" i="4"/>
  <c r="D3" i="4"/>
  <c r="G4" i="4" s="1"/>
  <c r="G3" i="4" s="1"/>
  <c r="F3" i="3"/>
  <c r="E3" i="3"/>
  <c r="A3" i="3" s="1"/>
  <c r="D3" i="3"/>
  <c r="K2" i="1" s="1"/>
  <c r="A10" i="2"/>
  <c r="G10" i="1"/>
  <c r="C7" i="1"/>
  <c r="C10" i="1" s="1"/>
  <c r="O10" i="1" l="1"/>
  <c r="B10" i="2" s="1"/>
  <c r="B3" i="8"/>
  <c r="A3" i="8"/>
  <c r="G4" i="8"/>
  <c r="G3" i="8" s="1"/>
  <c r="C11" i="2"/>
  <c r="C10" i="2" s="1"/>
  <c r="B3" i="7"/>
  <c r="G4" i="7"/>
  <c r="G3" i="7" s="1"/>
  <c r="K4" i="1"/>
  <c r="B3" i="3"/>
  <c r="G4" i="3"/>
  <c r="G3" i="3" s="1"/>
  <c r="A3" i="4"/>
  <c r="G4" i="6"/>
  <c r="G3" i="6" s="1"/>
  <c r="E10" i="2"/>
  <c r="B3" i="4"/>
  <c r="A3" i="7"/>
  <c r="K3" i="1"/>
  <c r="K10" i="1" s="1"/>
  <c r="A3" i="6"/>
  <c r="B3" i="2" l="1"/>
  <c r="A12" i="1"/>
  <c r="A16" i="1" l="1"/>
  <c r="C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<sst xmlns="http://schemas.openxmlformats.org/spreadsheetml/2006/main" count="292" uniqueCount="120">
  <si>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</si>
  <si>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</si>
  <si>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</si>
  <si>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</si>
  <si>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</si>
  <si>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</si>
  <si>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</si>
  <si>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</si>
  <si>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</si>
  <si>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</si>
  <si>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</si>
  <si>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中華郵政活存</t>
  </si>
  <si>
    <t>2890</t>
  </si>
  <si>
    <t>中國信託活存</t>
  </si>
  <si>
    <t>2891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</si>
  <si>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</si>
  <si>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</si>
  <si>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</si>
  <si>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</si>
  <si>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</si>
  <si>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</si>
  <si>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</si>
  <si>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</si>
  <si>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</si>
  <si>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</si>
  <si>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</si>
  <si>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</si>
  <si>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</si>
  <si>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</si>
  <si>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</si>
  <si>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</si>
  <si>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</si>
  <si>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</si>
  <si>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</si>
  <si>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</si>
  <si>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</si>
  <si>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</si>
  <si>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</si>
  <si>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116.55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</si>
  <si>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</si>
  <si>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</si>
  <si>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</si>
  <si>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</si>
  <si>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</si>
  <si>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</si>
  <si>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</si>
  <si>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</si>
  <si>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</si>
  <si>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</si>
  <si>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</si>
  <si>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</si>
  <si>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</si>
  <si>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</si>
  <si>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</si>
  <si>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</si>
  <si>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</si>
  <si>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</si>
  <si>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</si>
  <si>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</si>
  <si>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</si>
  <si>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</si>
  <si>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</si>
  <si>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</si>
  <si>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</si>
  <si>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</si>
  <si>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</si>
  <si>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</si>
  <si>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</si>
  <si>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</si>
  <si>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</si>
  <si>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</si>
  <si>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</si>
  <si>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</si>
  <si>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</si>
  <si>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00692.TW</t>
  </si>
  <si>
    <t>45.83</t>
  </si>
  <si>
    <t>2023.08.18</t>
  </si>
  <si>
    <t>2023.10.24</t>
  </si>
  <si>
    <t>2024.01.17</t>
  </si>
  <si>
    <t>2890.TW</t>
  </si>
  <si>
    <t>22.45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</si>
  <si>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</si>
  <si>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</si>
  <si>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</si>
  <si>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</si>
  <si>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</si>
  <si>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</si>
  <si>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</si>
  <si>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</si>
  <si>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</si>
  <si>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72.34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</si>
  <si>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</si>
  <si>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</si>
  <si>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</si>
  <si>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</si>
  <si>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</si>
  <si>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</si>
  <si>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</si>
  <si>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</si>
  <si>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</si>
  <si>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</si>
  <si>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</si>
  <si>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</si>
  <si>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</si>
  <si>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</si>
  <si>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</si>
  <si>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</si>
  <si>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</si>
  <si>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</si>
  <si>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</si>
  <si>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</si>
  <si>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</si>
  <si>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121.29</t>
  </si>
  <si>
    <t>2023.09.16</t>
  </si>
  <si>
    <t>2023.09.27</t>
  </si>
  <si>
    <t>2023.12.28</t>
  </si>
  <si>
    <t>2024.03.26</t>
  </si>
  <si>
    <t>2024.06.28</t>
  </si>
  <si>
    <t>2024.12.30</t>
  </si>
  <si>
    <t>2025.02.06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</si>
</sst>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H14" sqref="H14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89882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64723.594949999999</v>
      </c>
      <c r="L2" s="51"/>
      <c r="M2" s="83" t="s">
        <v>6</v>
      </c>
      <c r="N2" s="77"/>
      <c r="O2" s="54">
        <f>BND!H3*BND!D3</f>
        <v>943.28647250000029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73839.096160000001</v>
      </c>
      <c r="L3" s="40"/>
      <c r="M3" s="80" t="s">
        <v>9</v>
      </c>
      <c r="N3" s="81"/>
      <c r="O3" s="39">
        <f>VT!H3*VT!D3</f>
        <v>3615.8853509999999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12</v>
      </c>
      <c r="J4" s="81"/>
      <c r="K4" s="71">
        <f>'2890.TW'!D3*'2890.TW'!C3*0.997</f>
        <v>95932.037899999996</v>
      </c>
      <c r="L4" s="40"/>
      <c r="M4" s="80"/>
      <c r="N4" s="81"/>
      <c r="O4" s="39"/>
      <c r="P4" s="40"/>
    </row>
    <row r="5" spans="1:26" ht="16.5" customHeight="1">
      <c r="A5" s="47" t="s">
        <v>11</v>
      </c>
      <c r="B5" s="46"/>
      <c r="C5" s="41">
        <v>0</v>
      </c>
      <c r="D5" s="40"/>
      <c r="E5" s="45"/>
      <c r="F5" s="46"/>
      <c r="G5" s="67"/>
      <c r="H5" s="40"/>
      <c r="I5" s="64" t="s">
        <v>14</v>
      </c>
      <c r="J5" s="46"/>
      <c r="K5" s="71">
        <v>15640</v>
      </c>
      <c r="L5" s="40"/>
      <c r="M5" s="80"/>
      <c r="N5" s="81"/>
      <c r="O5" s="39"/>
      <c r="P5" s="40"/>
    </row>
    <row r="6" spans="1:26" ht="17.25" customHeight="1">
      <c r="A6" s="47" t="s">
        <v>13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0.02</f>
        <v>0.65495999999999999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17</v>
      </c>
      <c r="B10" s="49"/>
      <c r="C10" s="70">
        <f>SUM(C2:D9)</f>
        <v>210482.65496000001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250134.72901000001</v>
      </c>
      <c r="L10" s="66"/>
      <c r="M10" s="48" t="s">
        <v>17</v>
      </c>
      <c r="N10" s="49"/>
      <c r="O10" s="70">
        <f>SUM(O2:P9)*投資!G2</f>
        <v>149303.75887597798</v>
      </c>
      <c r="P10" s="66"/>
      <c r="Q10" s="1"/>
      <c r="R10" s="1"/>
      <c r="S10" s="1"/>
      <c r="T10" s="1"/>
    </row>
    <row r="11" spans="1:26" ht="31.5" customHeight="1" thickBot="1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609921.14284597803</v>
      </c>
      <c r="B12" s="44"/>
      <c r="C12" s="60">
        <v>3239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606682.14284597803</v>
      </c>
      <c r="B16" s="44"/>
      <c r="C16" s="69">
        <f>C12/A12</f>
        <v>5.3105225781916159E-3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32.747999999999998</v>
      </c>
    </row>
    <row r="3" spans="1:10" ht="17.25" customHeight="1">
      <c r="A3" s="96">
        <f>('006208.TW'!E3+'00692.TW'!E3+'2890.TW'!E3)-('006208.TW'!F3+'00692.TW'!F3+'2890.TW'!F3)-E2+7345</f>
        <v>182039</v>
      </c>
      <c r="B3" s="96">
        <f>總資產!K10</f>
        <v>250134.72901000001</v>
      </c>
      <c r="C3" s="8">
        <f>C4/A3</f>
        <v>0.37407219886947307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68095.72901000001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129751</v>
      </c>
      <c r="B10" s="96">
        <f>總資產!O10</f>
        <v>149303.75887597798</v>
      </c>
      <c r="C10" s="8">
        <f>C11/A10</f>
        <v>0.15069447538730318</v>
      </c>
      <c r="D10" s="6"/>
      <c r="E10" s="96">
        <f>A3+A10</f>
        <v>311790</v>
      </c>
      <c r="F10" s="96">
        <f>B3+B10</f>
        <v>399438.48788597796</v>
      </c>
      <c r="G10" s="8">
        <f>G11/E10</f>
        <v>0.28111385190666138</v>
      </c>
    </row>
    <row r="11" spans="1:10" ht="18" customHeight="1">
      <c r="A11" s="97"/>
      <c r="B11" s="97"/>
      <c r="C11" s="31">
        <f>B10-A10</f>
        <v>19552.758875977976</v>
      </c>
      <c r="D11" s="6"/>
      <c r="E11" s="97"/>
      <c r="F11" s="97"/>
      <c r="G11" s="33">
        <f>F10-E10</f>
        <v>87648.487885977956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F31" sqref="F31:G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88.666068222621192</v>
      </c>
      <c r="B3" s="103">
        <f>E3/D3</f>
        <v>90.111310592459603</v>
      </c>
      <c r="C3" s="115" t="s">
        <v>38</v>
      </c>
      <c r="D3" s="110">
        <f>SUM(D7:D505)</f>
        <v>557</v>
      </c>
      <c r="E3" s="113">
        <f>SUM(E7:E505)</f>
        <v>50192</v>
      </c>
      <c r="F3" s="113">
        <f>SUM(F6:G505)</f>
        <v>805</v>
      </c>
      <c r="G3" s="8">
        <f>G4/E3</f>
        <v>0.30943875518010838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15531.349999999999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119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119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E33" sqref="E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74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31.646039603960396</v>
      </c>
      <c r="B3" s="103">
        <f>E3/D3</f>
        <v>33.345297029702969</v>
      </c>
      <c r="C3" s="115" t="s">
        <v>75</v>
      </c>
      <c r="D3" s="110">
        <f>SUM(D7:D505)</f>
        <v>1616</v>
      </c>
      <c r="E3" s="113">
        <f>SUM(E7:E505)</f>
        <v>53886</v>
      </c>
      <c r="F3" s="113">
        <f>SUM(F6:G505)</f>
        <v>2746</v>
      </c>
      <c r="G3" s="8">
        <f>G4/E3</f>
        <v>0.42536614333964295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22921.279999999999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76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77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78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119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Normal="100" workbookViewId="0">
      <selection activeCell="E36" sqref="E3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79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17.375408306112927</v>
      </c>
      <c r="B3" s="103">
        <f>E3/D3</f>
        <v>18.327344843677089</v>
      </c>
      <c r="C3" s="116" t="s">
        <v>80</v>
      </c>
      <c r="D3" s="110">
        <f>SUM(D7:D505)</f>
        <v>4286</v>
      </c>
      <c r="E3" s="113">
        <f>SUM(E7:E505)</f>
        <v>78551</v>
      </c>
      <c r="F3" s="113">
        <f>SUM(F6:G505)</f>
        <v>4080</v>
      </c>
      <c r="G3" s="8">
        <f>G4/E3</f>
        <v>0.2768863540884266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21749.699999999997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76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81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82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83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84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85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86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87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119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25" zoomScaleNormal="100" workbookViewId="0">
      <selection activeCell="J46" sqref="J4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88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89</v>
      </c>
      <c r="J2" s="28" t="s">
        <v>26</v>
      </c>
    </row>
    <row r="3" spans="1:10" ht="18.75" customHeight="1">
      <c r="A3" s="100">
        <f>(E3-F3)/D3</f>
        <v>2246.6136871267381</v>
      </c>
      <c r="B3" s="103">
        <f>E3/D3</f>
        <v>2300.9864164038454</v>
      </c>
      <c r="C3" s="116">
        <f>H3*I3</f>
        <v>2368.9903199999999</v>
      </c>
      <c r="D3" s="110">
        <f>SUM(D7:D505)</f>
        <v>13.039625000000003</v>
      </c>
      <c r="E3" s="113">
        <f>SUM(E7:E505)</f>
        <v>30004</v>
      </c>
      <c r="F3" s="113">
        <f>SUM(F6:G505)</f>
        <v>709</v>
      </c>
      <c r="G3" s="8">
        <f>G4/E3</f>
        <v>5.3184422124716892E-2</v>
      </c>
      <c r="H3" s="105" t="s">
        <v>90</v>
      </c>
      <c r="I3" s="109">
        <f>投資!G2</f>
        <v>32.747999999999998</v>
      </c>
      <c r="J3" s="106">
        <f>SUM(J7:J505)</f>
        <v>935.49000000000012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1595.7454014300056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91</v>
      </c>
      <c r="J5" s="101" t="s">
        <v>92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93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94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95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95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81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96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97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98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99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100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101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102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103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104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105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106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107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108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109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110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111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119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tabSelected="1" zoomScaleNormal="100" workbookViewId="0">
      <selection activeCell="K33" sqref="K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88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89</v>
      </c>
      <c r="J2" s="28" t="s">
        <v>26</v>
      </c>
    </row>
    <row r="3" spans="1:10" ht="18.75" customHeight="1">
      <c r="A3" s="100">
        <f>(E3-F3)/D3</f>
        <v>3369.6611084835254</v>
      </c>
      <c r="B3" s="103">
        <f>E3/D3</f>
        <v>3421.7879437405873</v>
      </c>
      <c r="C3" s="115">
        <f>H3*I3</f>
        <v>3972.0049199999999</v>
      </c>
      <c r="D3" s="110">
        <f>SUM(D7:D505)</f>
        <v>29.811899999999998</v>
      </c>
      <c r="E3" s="113">
        <f>SUM(E7:E505)</f>
        <v>102010</v>
      </c>
      <c r="F3" s="113">
        <f>SUM(F6:G505)</f>
        <v>1554</v>
      </c>
      <c r="G3" s="8">
        <f>G4/E3</f>
        <v>0.17603189368246239</v>
      </c>
      <c r="H3" s="105" t="s">
        <v>112</v>
      </c>
      <c r="I3" s="118">
        <f>投資!G2</f>
        <v>32.747999999999998</v>
      </c>
      <c r="J3" s="106">
        <f>SUM(J7:J505)</f>
        <v>3165.7799999999993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17957.013474547988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91</v>
      </c>
      <c r="J5" s="101" t="s">
        <v>92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94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113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113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114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115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99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116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117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85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118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119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2025-02-09T10:28:11Z</dcterms:modified>
  <dc:language>en-US</dc:language>
</cp:coreProperties>
</file>