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E6FA7FF-8F5F-495A-BB1E-8182B3DB3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10" i="32" s="1"/>
  <c r="K2" i="32"/>
  <c r="G10" i="32"/>
  <c r="C10" i="32"/>
  <c r="O2" i="32"/>
  <c r="O4" i="32"/>
  <c r="O3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5" i="32" l="1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<sst xmlns="http://schemas.openxmlformats.org/spreadsheetml/2006/main" count="246" uniqueCount="64">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</sst>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_);[Red]\(#,##0\)"/>
    <numFmt numFmtId="181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1" fontId="11" fillId="21" borderId="19" xfId="0" applyNumberFormat="1" applyFont="1" applyFill="1" applyBorder="1" applyAlignment="1" applyProtection="1">
      <alignment horizontal="right" vertical="center"/>
      <protection locked="0"/>
    </xf>
    <xf numFmtId="181" fontId="11" fillId="21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181" fontId="11" fillId="21" borderId="1" xfId="0" applyNumberFormat="1" applyFont="1" applyFill="1" applyBorder="1" applyAlignment="1" applyProtection="1">
      <alignment horizontal="right" vertical="center"/>
      <protection locked="0"/>
    </xf>
    <xf numFmtId="181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1" fontId="11" fillId="21" borderId="2" xfId="0" applyNumberFormat="1" applyFont="1" applyFill="1" applyBorder="1" applyAlignment="1" applyProtection="1">
      <alignment horizontal="right" vertical="center"/>
      <protection locked="0"/>
    </xf>
    <xf numFmtId="181" fontId="11" fillId="21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1" fontId="11" fillId="19" borderId="1" xfId="0" applyNumberFormat="1" applyFont="1" applyFill="1" applyBorder="1" applyAlignment="1" applyProtection="1">
      <alignment horizontal="right" vertical="center"/>
    </xf>
    <xf numFmtId="181" fontId="11" fillId="19" borderId="22" xfId="0" applyNumberFormat="1" applyFont="1" applyFill="1" applyBorder="1" applyAlignment="1" applyProtection="1">
      <alignment horizontal="right" vertical="center"/>
    </xf>
    <xf numFmtId="181" fontId="11" fillId="19" borderId="1" xfId="0" applyNumberFormat="1" applyFont="1" applyFill="1" applyBorder="1" applyAlignment="1" applyProtection="1">
      <alignment horizontal="right" vertical="center"/>
      <protection locked="0"/>
    </xf>
    <xf numFmtId="181" fontId="11" fillId="19" borderId="22" xfId="0" applyNumberFormat="1" applyFont="1" applyFill="1" applyBorder="1" applyAlignment="1" applyProtection="1">
      <alignment horizontal="right" vertical="center"/>
      <protection locked="0"/>
    </xf>
    <xf numFmtId="181" fontId="11" fillId="19" borderId="2" xfId="0" applyNumberFormat="1" applyFont="1" applyFill="1" applyBorder="1" applyAlignment="1" applyProtection="1">
      <alignment horizontal="right" vertical="center"/>
      <protection locked="0"/>
    </xf>
    <xf numFmtId="181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181" fontId="11" fillId="26" borderId="13" xfId="0" applyNumberFormat="1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1" fontId="11" fillId="19" borderId="19" xfId="0" applyNumberFormat="1" applyFont="1" applyFill="1" applyBorder="1" applyAlignment="1" applyProtection="1">
      <alignment horizontal="right" vertical="center"/>
    </xf>
    <xf numFmtId="181" fontId="11" fillId="19" borderId="20" xfId="0" applyNumberFormat="1" applyFont="1" applyFill="1" applyBorder="1" applyAlignment="1" applyProtection="1">
      <alignment horizontal="right" vertical="center"/>
    </xf>
    <xf numFmtId="181" fontId="11" fillId="12" borderId="7" xfId="0" applyNumberFormat="1" applyFont="1" applyFill="1" applyBorder="1" applyAlignment="1" applyProtection="1">
      <alignment horizontal="right" vertical="center"/>
    </xf>
    <xf numFmtId="181" fontId="11" fillId="12" borderId="9" xfId="0" applyNumberFormat="1" applyFont="1" applyFill="1" applyBorder="1" applyAlignment="1" applyProtection="1">
      <alignment horizontal="right" vertical="center"/>
    </xf>
    <xf numFmtId="181" fontId="11" fillId="12" borderId="10" xfId="0" applyNumberFormat="1" applyFont="1" applyFill="1" applyBorder="1" applyAlignment="1" applyProtection="1">
      <alignment horizontal="right" vertical="center"/>
    </xf>
    <xf numFmtId="181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</xf>
    <xf numFmtId="180" fontId="11" fillId="24" borderId="9" xfId="0" applyNumberFormat="1" applyFont="1" applyFill="1" applyBorder="1" applyAlignment="1" applyProtection="1">
      <alignment horizontal="right" vertical="center"/>
    </xf>
    <xf numFmtId="180" fontId="11" fillId="24" borderId="10" xfId="0" applyNumberFormat="1" applyFont="1" applyFill="1" applyBorder="1" applyAlignment="1" applyProtection="1">
      <alignment horizontal="right" vertical="center"/>
    </xf>
    <xf numFmtId="180" fontId="11" fillId="24" borderId="11" xfId="0" applyNumberFormat="1" applyFont="1" applyFill="1" applyBorder="1" applyAlignment="1" applyProtection="1">
      <alignment horizontal="right" vertical="center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 formatCode="#,##0_);[Red]\(#,##0\)">
                  <c:v>105374</c:v>
                </c:pt>
                <c:pt idx="1">
                  <c:v>33853.891499999998</c:v>
                </c:pt>
                <c:pt idx="2" formatCode="#,##0_);[Red]\(#,##0\)">
                  <c:v>106514.84</c:v>
                </c:pt>
                <c:pt idx="3">
                  <c:v>63069.130554358497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T15"/>
  <sheetViews>
    <sheetView tabSelected="1" topLeftCell="A2" workbookViewId="0">
      <selection activeCell="A2" sqref="A2:B2"/>
    </sheetView>
  </sheetViews>
  <sheetFormatPr defaultRowHeight="16.2" x14ac:dyDescent="0.3"/>
  <sheetData>
    <row r="1" spans="1:20" ht="31.2" thickBot="1" x14ac:dyDescent="0.35">
      <c r="A1" s="61" t="s">
        <v>53</v>
      </c>
      <c r="B1" s="62"/>
      <c r="C1" s="62"/>
      <c r="D1" s="63"/>
      <c r="E1" s="72" t="s">
        <v>54</v>
      </c>
      <c r="F1" s="73"/>
      <c r="G1" s="73"/>
      <c r="H1" s="74"/>
      <c r="I1" s="75" t="s">
        <v>55</v>
      </c>
      <c r="J1" s="76"/>
      <c r="K1" s="76"/>
      <c r="L1" s="77"/>
      <c r="M1" s="78" t="s">
        <v>56</v>
      </c>
      <c r="N1" s="79"/>
      <c r="O1" s="79"/>
      <c r="P1" s="80"/>
      <c r="Q1" s="129" t="s">
        <v>60</v>
      </c>
      <c r="R1" s="130"/>
      <c r="S1" s="144" t="s">
        <v>61</v>
      </c>
      <c r="T1" s="145"/>
    </row>
    <row r="2" spans="1:20" x14ac:dyDescent="0.3">
      <c r="A2" s="57" t="s">
        <v>49</v>
      </c>
      <c r="B2" s="58"/>
      <c r="C2" s="81">
        <v>74342</v>
      </c>
      <c r="D2" s="82"/>
      <c r="E2" s="66" t="s">
        <v>57</v>
      </c>
      <c r="F2" s="67"/>
      <c r="G2" s="68">
        <v>281.52</v>
      </c>
      <c r="H2" s="69"/>
      <c r="I2" s="99" t="s">
        <v>15</v>
      </c>
      <c r="J2" s="100"/>
      <c r="K2" s="89">
        <f>('006208'!C3*'006208'!D3)</f>
        <v>9382.4</v>
      </c>
      <c r="L2" s="90"/>
      <c r="M2" s="107" t="s">
        <v>20</v>
      </c>
      <c r="N2" s="108"/>
      <c r="O2" s="138">
        <f>(BND!H3 * BND!D3 * BND!I3)</f>
        <v>13815.202299648749</v>
      </c>
      <c r="P2" s="139"/>
      <c r="Q2" s="140">
        <f>SUM(C10,G10,K10,O10)</f>
        <v>308811.86205435847</v>
      </c>
      <c r="R2" s="141"/>
      <c r="S2" s="146">
        <v>16097</v>
      </c>
      <c r="T2" s="147"/>
    </row>
    <row r="3" spans="1:20" ht="16.8" thickBot="1" x14ac:dyDescent="0.35">
      <c r="A3" s="59" t="s">
        <v>50</v>
      </c>
      <c r="B3" s="60"/>
      <c r="C3" s="64">
        <v>31031</v>
      </c>
      <c r="D3" s="65"/>
      <c r="E3" s="70" t="s">
        <v>57</v>
      </c>
      <c r="F3" s="71"/>
      <c r="G3" s="83">
        <v>100</v>
      </c>
      <c r="H3" s="84"/>
      <c r="I3" s="101" t="s">
        <v>16</v>
      </c>
      <c r="J3" s="102"/>
      <c r="K3" s="91">
        <f>('00692'!C3*'00692'!D3)</f>
        <v>34628.339999999997</v>
      </c>
      <c r="L3" s="92"/>
      <c r="M3" s="109" t="s">
        <v>22</v>
      </c>
      <c r="N3" s="110"/>
      <c r="O3" s="115">
        <f>(VEA!D3*VEA!H3*VEA!I3)</f>
        <v>3886.6336487549993</v>
      </c>
      <c r="P3" s="116"/>
      <c r="Q3" s="142"/>
      <c r="R3" s="143"/>
      <c r="S3" s="148"/>
      <c r="T3" s="149"/>
    </row>
    <row r="4" spans="1:20" ht="16.2" customHeight="1" x14ac:dyDescent="0.3">
      <c r="A4" s="59" t="s">
        <v>51</v>
      </c>
      <c r="B4" s="60"/>
      <c r="C4" s="64">
        <v>1</v>
      </c>
      <c r="D4" s="65"/>
      <c r="E4" s="70" t="s">
        <v>57</v>
      </c>
      <c r="F4" s="71"/>
      <c r="G4" s="83">
        <v>100</v>
      </c>
      <c r="H4" s="84"/>
      <c r="I4" s="101" t="s">
        <v>17</v>
      </c>
      <c r="J4" s="102"/>
      <c r="K4" s="91">
        <f>('00878'!C3 * '00878'!D3)</f>
        <v>2286.6000000000004</v>
      </c>
      <c r="L4" s="92"/>
      <c r="M4" s="109" t="s">
        <v>19</v>
      </c>
      <c r="N4" s="110"/>
      <c r="O4" s="115">
        <f>(VT!D3*VT!H3*VT!I3)</f>
        <v>42410.161265472001</v>
      </c>
      <c r="P4" s="116"/>
      <c r="Q4" s="150" t="s">
        <v>62</v>
      </c>
      <c r="R4" s="151"/>
      <c r="S4" s="154" t="s">
        <v>63</v>
      </c>
      <c r="T4" s="155"/>
    </row>
    <row r="5" spans="1:20" ht="16.8" customHeight="1" thickBot="1" x14ac:dyDescent="0.35">
      <c r="A5" s="59" t="s">
        <v>52</v>
      </c>
      <c r="B5" s="60"/>
      <c r="C5" s="64">
        <v>0</v>
      </c>
      <c r="D5" s="65"/>
      <c r="E5" s="70" t="s">
        <v>57</v>
      </c>
      <c r="F5" s="71"/>
      <c r="G5" s="83">
        <v>100</v>
      </c>
      <c r="H5" s="84"/>
      <c r="I5" s="101" t="s">
        <v>58</v>
      </c>
      <c r="J5" s="102"/>
      <c r="K5" s="91">
        <f>(永豐金!C3 * 永豐金!D3)</f>
        <v>60217.5</v>
      </c>
      <c r="L5" s="92"/>
      <c r="M5" s="109" t="s">
        <v>21</v>
      </c>
      <c r="N5" s="110"/>
      <c r="O5" s="115">
        <f>(VTI!D3*VTI!H3*VTI!I3)</f>
        <v>2957.1333404827496</v>
      </c>
      <c r="P5" s="116"/>
      <c r="Q5" s="152"/>
      <c r="R5" s="153"/>
      <c r="S5" s="156"/>
      <c r="T5" s="157"/>
    </row>
    <row r="6" spans="1:20" x14ac:dyDescent="0.3">
      <c r="A6" s="59"/>
      <c r="B6" s="60"/>
      <c r="C6" s="64"/>
      <c r="D6" s="65"/>
      <c r="E6" s="70" t="s">
        <v>57</v>
      </c>
      <c r="F6" s="71"/>
      <c r="G6" s="83">
        <v>100</v>
      </c>
      <c r="H6" s="84"/>
      <c r="I6" s="93"/>
      <c r="J6" s="94"/>
      <c r="K6" s="95"/>
      <c r="L6" s="96"/>
      <c r="M6" s="111"/>
      <c r="N6" s="112"/>
      <c r="O6" s="117"/>
      <c r="P6" s="118"/>
      <c r="Q6" s="121">
        <f>Q2-S2</f>
        <v>292714.86205435847</v>
      </c>
      <c r="R6" s="122"/>
      <c r="S6" s="125">
        <f>S2/Q2</f>
        <v>5.2125588353100674E-2</v>
      </c>
      <c r="T6" s="126"/>
    </row>
    <row r="7" spans="1:20" ht="16.8" thickBot="1" x14ac:dyDescent="0.35">
      <c r="A7" s="59"/>
      <c r="B7" s="60"/>
      <c r="C7" s="64"/>
      <c r="D7" s="65"/>
      <c r="E7" s="70" t="s">
        <v>57</v>
      </c>
      <c r="F7" s="71"/>
      <c r="G7" s="83">
        <v>100</v>
      </c>
      <c r="H7" s="84"/>
      <c r="I7" s="93"/>
      <c r="J7" s="94"/>
      <c r="K7" s="95"/>
      <c r="L7" s="96"/>
      <c r="M7" s="111"/>
      <c r="N7" s="112"/>
      <c r="O7" s="117"/>
      <c r="P7" s="118"/>
      <c r="Q7" s="123"/>
      <c r="R7" s="124"/>
      <c r="S7" s="127"/>
      <c r="T7" s="128"/>
    </row>
    <row r="8" spans="1:20" x14ac:dyDescent="0.3">
      <c r="A8" s="59"/>
      <c r="B8" s="60"/>
      <c r="C8" s="64"/>
      <c r="D8" s="65"/>
      <c r="E8" s="70" t="s">
        <v>57</v>
      </c>
      <c r="F8" s="71"/>
      <c r="G8" s="83">
        <v>100</v>
      </c>
      <c r="H8" s="84"/>
      <c r="I8" s="93"/>
      <c r="J8" s="94"/>
      <c r="K8" s="95"/>
      <c r="L8" s="96"/>
      <c r="M8" s="111"/>
      <c r="N8" s="112"/>
      <c r="O8" s="117"/>
      <c r="P8" s="118"/>
      <c r="Q8" s="56"/>
      <c r="R8" s="56"/>
      <c r="S8" s="56"/>
      <c r="T8" s="56"/>
    </row>
    <row r="9" spans="1:20" ht="16.8" thickBot="1" x14ac:dyDescent="0.35">
      <c r="A9" s="105"/>
      <c r="B9" s="106"/>
      <c r="C9" s="87"/>
      <c r="D9" s="88"/>
      <c r="E9" s="85" t="s">
        <v>57</v>
      </c>
      <c r="F9" s="86"/>
      <c r="G9" s="97">
        <v>170.66</v>
      </c>
      <c r="H9" s="98"/>
      <c r="I9" s="103"/>
      <c r="J9" s="104"/>
      <c r="K9" s="113"/>
      <c r="L9" s="114"/>
      <c r="M9" s="136"/>
      <c r="N9" s="137"/>
      <c r="O9" s="119"/>
      <c r="P9" s="120"/>
      <c r="Q9" s="56"/>
      <c r="R9" s="56"/>
      <c r="S9" s="56"/>
      <c r="T9" s="56"/>
    </row>
    <row r="10" spans="1:20" ht="16.8" thickBot="1" x14ac:dyDescent="0.35">
      <c r="A10" s="131" t="s">
        <v>59</v>
      </c>
      <c r="B10" s="132"/>
      <c r="C10" s="133">
        <f>SUM(C2:D9)</f>
        <v>105374</v>
      </c>
      <c r="D10" s="134"/>
      <c r="E10" s="131" t="s">
        <v>59</v>
      </c>
      <c r="F10" s="132"/>
      <c r="G10" s="135">
        <f>SUM(G2:H9) * 投資!G2</f>
        <v>33853.891499999998</v>
      </c>
      <c r="H10" s="134"/>
      <c r="I10" s="131" t="s">
        <v>59</v>
      </c>
      <c r="J10" s="132"/>
      <c r="K10" s="133">
        <f>SUM(K2:L9)</f>
        <v>106514.84</v>
      </c>
      <c r="L10" s="134"/>
      <c r="M10" s="131" t="s">
        <v>59</v>
      </c>
      <c r="N10" s="132"/>
      <c r="O10" s="135">
        <f>SUM(O2:P9)</f>
        <v>63069.130554358497</v>
      </c>
      <c r="P10" s="134"/>
      <c r="Q10" s="56"/>
      <c r="R10" s="56"/>
      <c r="S10" s="56"/>
      <c r="T10" s="56"/>
    </row>
    <row r="14" spans="1:20" x14ac:dyDescent="0.3">
      <c r="G14" s="55"/>
    </row>
    <row r="15" spans="1:20" x14ac:dyDescent="0.3">
      <c r="R15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M4:N4"/>
    <mergeCell ref="M5:N5"/>
    <mergeCell ref="M6:N6"/>
    <mergeCell ref="M7:N7"/>
    <mergeCell ref="K7:L7"/>
    <mergeCell ref="I8:J8"/>
    <mergeCell ref="I9:J9"/>
    <mergeCell ref="A6:B6"/>
    <mergeCell ref="A7:B7"/>
    <mergeCell ref="A8:B8"/>
    <mergeCell ref="A9:B9"/>
    <mergeCell ref="E8:F8"/>
    <mergeCell ref="E9:F9"/>
    <mergeCell ref="C9:D9"/>
    <mergeCell ref="K2:L2"/>
    <mergeCell ref="K3:L3"/>
    <mergeCell ref="K4:L4"/>
    <mergeCell ref="K5:L5"/>
    <mergeCell ref="I6:J6"/>
    <mergeCell ref="K6:L6"/>
    <mergeCell ref="G8:H8"/>
    <mergeCell ref="G9:H9"/>
    <mergeCell ref="I2:J2"/>
    <mergeCell ref="I3:J3"/>
    <mergeCell ref="I4:J4"/>
    <mergeCell ref="I5:J5"/>
    <mergeCell ref="I7:J7"/>
    <mergeCell ref="G5:H5"/>
    <mergeCell ref="G6:H6"/>
    <mergeCell ref="G7:H7"/>
    <mergeCell ref="E5:F5"/>
    <mergeCell ref="E6:F6"/>
    <mergeCell ref="E7:F7"/>
    <mergeCell ref="I1:L1"/>
    <mergeCell ref="M1:P1"/>
    <mergeCell ref="C2:D2"/>
    <mergeCell ref="C3:D3"/>
    <mergeCell ref="G3:H3"/>
    <mergeCell ref="M2:N2"/>
    <mergeCell ref="M3:N3"/>
    <mergeCell ref="E2:F2"/>
    <mergeCell ref="G2:H2"/>
    <mergeCell ref="E3:F3"/>
    <mergeCell ref="E4:F4"/>
    <mergeCell ref="E1:H1"/>
    <mergeCell ref="G4:H4"/>
    <mergeCell ref="A2:B2"/>
    <mergeCell ref="A3:B3"/>
    <mergeCell ref="A4:B4"/>
    <mergeCell ref="A5:B5"/>
    <mergeCell ref="A1:D1"/>
    <mergeCell ref="C5:D5"/>
    <mergeCell ref="C4:D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62">
        <f>(E3-F3)/D3</f>
        <v>6958.3036143682593</v>
      </c>
      <c r="B3" s="164">
        <f>E3/D3</f>
        <v>6969.9201479481726</v>
      </c>
      <c r="C3" s="166">
        <f>H3*I3</f>
        <v>6870.3277499999995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-1.2622219839083603E-2</v>
      </c>
      <c r="H3" s="181">
        <v>213.53</v>
      </c>
      <c r="I3" s="181">
        <f>投資!G2</f>
        <v>32.174999999999997</v>
      </c>
      <c r="J3" s="183"/>
    </row>
    <row r="4" spans="1:10" ht="18" x14ac:dyDescent="0.3">
      <c r="A4" s="163"/>
      <c r="B4" s="165"/>
      <c r="C4" s="167"/>
      <c r="D4" s="169"/>
      <c r="E4" s="171"/>
      <c r="F4" s="171"/>
      <c r="G4" s="14">
        <f>C3*D3+F3-E3</f>
        <v>-37.86665951725081</v>
      </c>
      <c r="H4" s="181"/>
      <c r="I4" s="181"/>
      <c r="J4" s="183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3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2" sqref="G2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107727.84</v>
      </c>
      <c r="C3" s="1">
        <f>(B3-A3)/A3</f>
        <v>3.3697704767022302E-2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3511.8399999999965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63245.130554358504</v>
      </c>
      <c r="C10" s="1">
        <f>(B10-A10)/A10</f>
        <v>-2.7072832022790493E-2</v>
      </c>
      <c r="D10" s="28"/>
      <c r="E10" s="159">
        <f>SUM(A3,A10)</f>
        <v>169221</v>
      </c>
      <c r="F10" s="159">
        <f>SUM(B3,B10)</f>
        <v>170972.9705543585</v>
      </c>
      <c r="G10" s="1">
        <f>(F10-E10)/E10</f>
        <v>1.0353150934922383E-2</v>
      </c>
    </row>
    <row r="11" spans="1:9" ht="18" customHeight="1" x14ac:dyDescent="0.3">
      <c r="A11" s="160"/>
      <c r="B11" s="160"/>
      <c r="C11" s="14">
        <f>B10-A10</f>
        <v>-1759.869445641496</v>
      </c>
      <c r="D11" s="28"/>
      <c r="E11" s="159"/>
      <c r="F11" s="159"/>
      <c r="G11" s="36">
        <f>F10-E10</f>
        <v>1751.9705543585005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73.3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-1.5536873470256851E-3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-14.600000000000364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31.74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1.6089788732394264E-2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548.33999999999651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20.6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-2.061328790459966E-2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-48.399999999999721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M12" sqref="M12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18.5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2">
        <f>(E3-F3)/D3</f>
        <v>2259.5916592762223</v>
      </c>
      <c r="B3" s="164">
        <f>E3/D3</f>
        <v>2264.6057853633779</v>
      </c>
      <c r="C3" s="180">
        <f>H3*I3</f>
        <v>2234.55375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-1.1056188868741624E-2</v>
      </c>
      <c r="H3" s="181">
        <v>69.45</v>
      </c>
      <c r="I3" s="182">
        <f>投資!G2</f>
        <v>32.174999999999997</v>
      </c>
      <c r="J3" s="183"/>
    </row>
    <row r="4" spans="1:10" ht="18" x14ac:dyDescent="0.3">
      <c r="A4" s="163"/>
      <c r="B4" s="165"/>
      <c r="C4" s="180"/>
      <c r="D4" s="169"/>
      <c r="E4" s="171"/>
      <c r="F4" s="171"/>
      <c r="G4" s="14">
        <f>C3*D3+F3-E3</f>
        <v>-154.79770035125148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2">
        <f>(E3-F3)/D3</f>
        <v>1428.7957180576693</v>
      </c>
      <c r="B3" s="164">
        <f>E3/D3</f>
        <v>1433.8140672931956</v>
      </c>
      <c r="C3" s="166">
        <f>H3*I3</f>
        <v>1393.1774999999998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-2.484158781125018E-2</v>
      </c>
      <c r="H3" s="181">
        <v>43.3</v>
      </c>
      <c r="I3" s="182">
        <f>投資!G2</f>
        <v>32.174999999999997</v>
      </c>
      <c r="J3" s="183"/>
    </row>
    <row r="4" spans="1:10" ht="18" x14ac:dyDescent="0.3">
      <c r="A4" s="163"/>
      <c r="B4" s="165"/>
      <c r="C4" s="167"/>
      <c r="D4" s="169"/>
      <c r="E4" s="171"/>
      <c r="F4" s="171"/>
      <c r="G4" s="14">
        <f>C3*D3+F3-E3</f>
        <v>-99.366351245000715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2">
        <f>(E3-F3)/D3</f>
        <v>3099.8338955865052</v>
      </c>
      <c r="B3" s="164">
        <f>E3/D3</f>
        <v>3108.7353740231683</v>
      </c>
      <c r="C3" s="166">
        <f>H3*I3</f>
        <v>2996.136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-3.3356938790291765E-2</v>
      </c>
      <c r="H3" s="181">
        <v>93.12</v>
      </c>
      <c r="I3" s="182">
        <f>投資!G2</f>
        <v>32.174999999999997</v>
      </c>
      <c r="J3" s="183"/>
    </row>
    <row r="4" spans="1:10" ht="18" x14ac:dyDescent="0.3">
      <c r="A4" s="163"/>
      <c r="B4" s="165"/>
      <c r="C4" s="167"/>
      <c r="D4" s="169"/>
      <c r="E4" s="171"/>
      <c r="F4" s="171"/>
      <c r="G4" s="14">
        <f>C3*D3+F3-E3</f>
        <v>-1467.8387345279989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2023-10-14T13:47:45Z</dcterms:modified>
</cp:coreProperties>
</file>