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451A0387-D82D-438B-9F7B-6AF91C6BDB47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B3" i="7" s="1"/>
  <c r="D3" i="7"/>
  <c r="G4" i="7" s="1"/>
  <c r="G3" i="7" s="1"/>
  <c r="C3" i="7"/>
  <c r="A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A10" i="2" s="1"/>
  <c r="E3" i="6"/>
  <c r="A3" i="6" s="1"/>
  <c r="D3" i="6"/>
  <c r="O2" i="1" s="1"/>
  <c r="C3" i="6"/>
  <c r="G4" i="6" s="1"/>
  <c r="G3" i="6" s="1"/>
  <c r="B3" i="6"/>
  <c r="F3" i="5"/>
  <c r="E3" i="5"/>
  <c r="A3" i="5" s="1"/>
  <c r="D3" i="5"/>
  <c r="G4" i="5" s="1"/>
  <c r="G3" i="5" s="1"/>
  <c r="F3" i="4"/>
  <c r="E3" i="4"/>
  <c r="G4" i="4" s="1"/>
  <c r="G3" i="4" s="1"/>
  <c r="D3" i="4"/>
  <c r="K3" i="1" s="1"/>
  <c r="B3" i="4"/>
  <c r="F3" i="3"/>
  <c r="E3" i="3"/>
  <c r="B3" i="3" s="1"/>
  <c r="D3" i="3"/>
  <c r="K2" i="1" s="1"/>
  <c r="G10" i="1"/>
  <c r="C10" i="1"/>
  <c r="C7" i="1"/>
  <c r="B3" i="5" l="1"/>
  <c r="O3" i="1"/>
  <c r="O10" i="1" s="1"/>
  <c r="B10" i="2" s="1"/>
  <c r="C11" i="2" s="1"/>
  <c r="C10" i="2" s="1"/>
  <c r="K4" i="1"/>
  <c r="K10" i="1" s="1"/>
  <c r="A3" i="3"/>
  <c r="G4" i="3"/>
  <c r="G3" i="3" s="1"/>
  <c r="A3" i="4"/>
  <c r="A3" i="2"/>
  <c r="E10" i="2" s="1"/>
  <c r="B3" i="2" l="1"/>
  <c r="A12" i="1"/>
  <c r="C16" i="1" l="1"/>
  <c r="A16" i="1"/>
  <c r="C4" i="2"/>
  <c r="C3" i="2" s="1"/>
  <c r="F10" i="2"/>
  <c r="G11" i="2" s="1"/>
  <c r="G10" i="2" s="1"/>
</calcChain>
</file>

<file path=xl/sharedStrings.xml><?xml version="1.0" encoding="utf-8"?>
<sst xmlns="http://schemas.openxmlformats.org/spreadsheetml/2006/main" count="306" uniqueCount="126">
  <si>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</si>
  <si>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</si>
  <si>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</si>
  <si>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</si>
  <si>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</si>
  <si>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</si>
  <si>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</si>
  <si>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</si>
  <si>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</si>
  <si>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</si>
  <si>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</si>
  <si>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</si>
  <si>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</si>
  <si>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</si>
  <si>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</si>
  <si>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</si>
  <si>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</si>
  <si>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</si>
  <si>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</si>
  <si>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</si>
  <si>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</si>
  <si>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</si>
  <si>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</si>
  <si>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</si>
  <si>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</si>
  <si>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</si>
  <si>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</si>
  <si>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</si>
  <si>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</si>
  <si>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</si>
  <si>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</si>
  <si>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</si>
  <si>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</si>
  <si>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</si>
  <si>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</si>
  <si>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</si>
  <si>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</si>
  <si>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</si>
  <si>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97.50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</si>
  <si>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</si>
  <si>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</si>
  <si>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</si>
  <si>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</si>
  <si>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</si>
  <si>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</si>
  <si>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</si>
  <si>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</si>
  <si>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</si>
  <si>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</si>
  <si>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</si>
  <si>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</si>
  <si>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</si>
  <si>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</si>
  <si>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</si>
  <si>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</si>
  <si>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</si>
  <si>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</si>
  <si>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</si>
  <si>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</si>
  <si>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</si>
  <si>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</si>
  <si>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</si>
  <si>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</si>
  <si>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</si>
  <si>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</si>
  <si>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</si>
  <si>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</si>
  <si>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</si>
  <si>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</si>
  <si>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</si>
  <si>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</si>
  <si>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</si>
  <si>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</si>
  <si>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</si>
  <si>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</si>
  <si>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</si>
  <si>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</si>
  <si>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00692.TW</t>
  </si>
  <si>
    <t>38.80</t>
  </si>
  <si>
    <t>2023.08.18</t>
  </si>
  <si>
    <t>2023.10.24</t>
  </si>
  <si>
    <t>2024.01.17</t>
  </si>
  <si>
    <t>2890.TW</t>
  </si>
  <si>
    <t>20.75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</si>
  <si>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</si>
  <si>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</si>
  <si>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</si>
  <si>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</si>
  <si>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</si>
  <si>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</si>
  <si>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</si>
  <si>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</si>
  <si>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</si>
  <si>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72.94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</si>
  <si>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</si>
  <si>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</si>
  <si>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</si>
  <si>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</si>
  <si>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</si>
  <si>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</si>
  <si>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</si>
  <si>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</si>
  <si>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</si>
  <si>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</si>
  <si>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</si>
  <si>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</si>
  <si>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</si>
  <si>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</si>
  <si>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</si>
  <si>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</si>
  <si>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</si>
  <si>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</si>
  <si>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</si>
  <si>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</si>
  <si>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</si>
  <si>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</si>
  <si>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</si>
  <si>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</si>
  <si>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115.25</t>
  </si>
  <si>
    <t>2023.09.16</t>
  </si>
  <si>
    <t>2023.09.27</t>
  </si>
  <si>
    <t>2023.12.28</t>
  </si>
  <si>
    <t>2024.03.26</t>
  </si>
  <si>
    <t>2024.06.28</t>
  </si>
  <si>
    <t>2024.12.30</t>
  </si>
  <si>
    <t>2025.03.28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</si>
</sst>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4" sqref="C14:D15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97702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58032.877500000002</v>
      </c>
      <c r="L2" s="51"/>
      <c r="M2" s="83" t="s">
        <v>6</v>
      </c>
      <c r="N2" s="77"/>
      <c r="O2" s="54">
        <f>BND!H3*BND!D3</f>
        <v>1011.2996061000002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64369.510399999999</v>
      </c>
      <c r="L3" s="40"/>
      <c r="M3" s="80" t="s">
        <v>9</v>
      </c>
      <c r="N3" s="81"/>
      <c r="O3" s="39">
        <f>VT!H3*VT!D3</f>
        <v>3625.8629624999999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90384.779750000002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0.64910000000000001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218302.64910000001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229087.16765000002</v>
      </c>
      <c r="L10" s="66"/>
      <c r="M10" s="48" t="s">
        <v>17</v>
      </c>
      <c r="N10" s="49"/>
      <c r="O10" s="70">
        <f>SUM(O2:P9)*投資!G2</f>
        <v>150499.11116391298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597888.92791391304</v>
      </c>
      <c r="B12" s="44"/>
      <c r="C12" s="60">
        <v>4420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593468.92791391304</v>
      </c>
      <c r="B16" s="44"/>
      <c r="C16" s="69">
        <f>C12/A12</f>
        <v>7.3926774583730264E-3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32.454999999999998</v>
      </c>
    </row>
    <row r="3" spans="1:10" ht="17.25" customHeight="1">
      <c r="A3" s="96">
        <f>('006208.TW'!E3+'00692.TW'!E3+'2890.TW'!E3)-('006208.TW'!F3+'00692.TW'!F3+'2890.TW'!F3)-E2+7345</f>
        <v>189794</v>
      </c>
      <c r="B3" s="96">
        <f>總資產!K10</f>
        <v>229087.16765000002</v>
      </c>
      <c r="C3" s="8">
        <f>C4/A3</f>
        <v>0.20703061029326542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39293.167650000018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137098</v>
      </c>
      <c r="B10" s="96">
        <f>總資產!O10</f>
        <v>150499.11116391298</v>
      </c>
      <c r="C10" s="8">
        <f>C11/A10</f>
        <v>9.7748407445133995E-2</v>
      </c>
      <c r="D10" s="6"/>
      <c r="E10" s="96">
        <f>A3+A10</f>
        <v>326892</v>
      </c>
      <c r="F10" s="96">
        <f>B3+B10</f>
        <v>379586.278813913</v>
      </c>
      <c r="G10" s="8">
        <f>G11/E10</f>
        <v>0.16119782317680761</v>
      </c>
    </row>
    <row r="11" spans="1:10" ht="18" customHeight="1">
      <c r="A11" s="97"/>
      <c r="B11" s="97"/>
      <c r="C11" s="31">
        <f>B10-A10</f>
        <v>13401.111163912981</v>
      </c>
      <c r="D11" s="6"/>
      <c r="E11" s="97"/>
      <c r="F11" s="97"/>
      <c r="G11" s="33">
        <f>F10-E10</f>
        <v>52694.278813912999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89.497487437185924</v>
      </c>
      <c r="B3" s="103">
        <f>E3/D3</f>
        <v>90.845896147403678</v>
      </c>
      <c r="C3" s="115" t="s">
        <v>38</v>
      </c>
      <c r="D3" s="110">
        <f>SUM(D7:D505)</f>
        <v>597</v>
      </c>
      <c r="E3" s="113">
        <f>SUM(E7:E505)</f>
        <v>54235</v>
      </c>
      <c r="F3" s="113">
        <f>SUM(F6:G505)</f>
        <v>805</v>
      </c>
      <c r="G3" s="8">
        <f>G4/E3</f>
        <v>8.8088872499308565E-2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4777.5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4" zoomScaleNormal="100" workbookViewId="0">
      <selection activeCell="E35" sqref="E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31.893028846153847</v>
      </c>
      <c r="B3" s="103">
        <f>E3/D3</f>
        <v>33.543269230769234</v>
      </c>
      <c r="C3" s="115" t="s">
        <v>78</v>
      </c>
      <c r="D3" s="110">
        <f>SUM(D7:D505)</f>
        <v>1664</v>
      </c>
      <c r="E3" s="113">
        <f>SUM(E7:E505)</f>
        <v>55816</v>
      </c>
      <c r="F3" s="113">
        <f>SUM(F6:G505)</f>
        <v>2746</v>
      </c>
      <c r="G3" s="8">
        <f>G4/E3</f>
        <v>0.20591228321628202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11493.199999999997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79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80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81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17.453192950331882</v>
      </c>
      <c r="B3" s="103">
        <f>E3/D3</f>
        <v>18.387045090409703</v>
      </c>
      <c r="C3" s="116" t="s">
        <v>83</v>
      </c>
      <c r="D3" s="110">
        <f>SUM(D7:D505)</f>
        <v>4369</v>
      </c>
      <c r="E3" s="113">
        <f>SUM(E7:E505)</f>
        <v>80333</v>
      </c>
      <c r="F3" s="113">
        <f>SUM(F6:G505)</f>
        <v>4080</v>
      </c>
      <c r="G3" s="8">
        <f>G4/E3</f>
        <v>0.17930053651674904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14403.75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79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89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90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topLeftCell="A11" zoomScaleNormal="100" workbookViewId="0">
      <selection activeCell="F51" sqref="F51:G5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2229.7448613630972</v>
      </c>
      <c r="B3" s="103">
        <f>E3/D3</f>
        <v>2308.2890034955381</v>
      </c>
      <c r="C3" s="116">
        <f>H3*I3</f>
        <v>2367.2676999999999</v>
      </c>
      <c r="D3" s="110">
        <f>SUM(D7:D505)</f>
        <v>13.864815000000004</v>
      </c>
      <c r="E3" s="113">
        <f>SUM(E7:E505)</f>
        <v>32004</v>
      </c>
      <c r="F3" s="113">
        <f>SUM(F6:G505)</f>
        <v>1089</v>
      </c>
      <c r="G3" s="8">
        <f>G4/E3</f>
        <v>5.9577825146091327E-2</v>
      </c>
      <c r="H3" s="105" t="s">
        <v>93</v>
      </c>
      <c r="I3" s="109">
        <f>投資!G2</f>
        <v>32.454999999999998</v>
      </c>
      <c r="J3" s="106">
        <f>SUM(J7:J505)</f>
        <v>996.0200000000001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1906.7287159755069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97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98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98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99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100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101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102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103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104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105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106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107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108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109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110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111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112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113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114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115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116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117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6" sqref="K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91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92</v>
      </c>
      <c r="J2" s="28" t="s">
        <v>26</v>
      </c>
    </row>
    <row r="3" spans="1:10" ht="18.75" customHeight="1">
      <c r="A3" s="100">
        <f>(E3-F3)/D3</f>
        <v>3375.0836356932505</v>
      </c>
      <c r="B3" s="103">
        <f>E3/D3</f>
        <v>3433.1558111112699</v>
      </c>
      <c r="C3" s="115">
        <f>H3*I3</f>
        <v>3740.4387499999998</v>
      </c>
      <c r="D3" s="110">
        <f>SUM(D7:D505)</f>
        <v>31.460850000000001</v>
      </c>
      <c r="E3" s="113">
        <f>SUM(E7:E505)</f>
        <v>108010</v>
      </c>
      <c r="F3" s="113">
        <f>SUM(F6:G505)</f>
        <v>1827</v>
      </c>
      <c r="G3" s="8">
        <f>G4/E3</f>
        <v>0.10641961344262095</v>
      </c>
      <c r="H3" s="105" t="s">
        <v>118</v>
      </c>
      <c r="I3" s="118">
        <f>投資!G2</f>
        <v>32.454999999999998</v>
      </c>
      <c r="J3" s="106">
        <f>SUM(J7:J505)</f>
        <v>3347.3299999999995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11494.382447937489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94</v>
      </c>
      <c r="J5" s="101" t="s">
        <v>95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119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119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120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121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102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122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123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124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125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2025-04-25T13:37:57Z</dcterms:modified>
  <dc:language>en-US</dc:language>
</cp:coreProperties>
</file>