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C350F456-6E77-4EBB-BB26-03ADE2C5ECEB}" xr6:coauthVersionLast="47" xr6:coauthVersionMax="47" xr10:uidLastSave="{00000000-0000-0000-0000-000000000000}"/>
  <bookViews>
    <workbookView xWindow="-120" yWindow="-120" windowWidth="29040" windowHeight="1572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2891.TW" sheetId="8" r:id="rId6"/>
    <sheet name="BND" sheetId="6" r:id="rId7"/>
    <sheet name="VT" sheetId="7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G3" i="8"/>
  <c r="G4" i="8"/>
  <c r="A3" i="8"/>
  <c r="B3" i="8"/>
  <c r="F3" i="8"/>
  <c r="E3" i="8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A10" i="2" s="1"/>
  <c r="D3" i="7"/>
  <c r="O3" i="1" s="1"/>
  <c r="C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C3" i="6" s="1"/>
  <c r="G4" i="6" s="1"/>
  <c r="G3" i="6" s="1"/>
  <c r="F3" i="6"/>
  <c r="E3" i="6"/>
  <c r="B3" i="6" s="1"/>
  <c r="D3" i="6"/>
  <c r="F3" i="5"/>
  <c r="E3" i="5"/>
  <c r="D3" i="5"/>
  <c r="F3" i="4"/>
  <c r="E3" i="4"/>
  <c r="D3" i="4"/>
  <c r="F3" i="3"/>
  <c r="E3" i="3"/>
  <c r="D3" i="3"/>
  <c r="K2" i="1" s="1"/>
  <c r="G10" i="1"/>
  <c r="C10" i="1"/>
  <c r="C9" i="1"/>
  <c r="C7" i="1"/>
  <c r="O2" i="1"/>
  <c r="B3" i="5" l="1"/>
  <c r="G4" i="4"/>
  <c r="G3" i="4" s="1"/>
  <c r="B3" i="4"/>
  <c r="A3" i="4"/>
  <c r="G4" i="3"/>
  <c r="G3" i="3" s="1"/>
  <c r="B3" i="3"/>
  <c r="B3" i="7"/>
  <c r="O10" i="1"/>
  <c r="B10" i="2" s="1"/>
  <c r="C11" i="2" s="1"/>
  <c r="C10" i="2" s="1"/>
  <c r="G4" i="7"/>
  <c r="G3" i="7" s="1"/>
  <c r="A3" i="6"/>
  <c r="K3" i="1"/>
  <c r="K10" i="1" s="1"/>
  <c r="A3" i="2"/>
  <c r="E10" i="2" s="1"/>
  <c r="A3" i="3"/>
  <c r="A3" i="7"/>
  <c r="G4" i="5"/>
  <c r="G3" i="5" s="1"/>
  <c r="A3" i="5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<sst xmlns="http://schemas.openxmlformats.org/spreadsheetml/2006/main" count="350" uniqueCount="139">
  <si>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</si>
  <si>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</si>
  <si>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</si>
  <si>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</si>
  <si>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</si>
  <si>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</si>
  <si>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</si>
  <si>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</si>
  <si>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</si>
  <si>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</si>
  <si>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</si>
  <si>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</si>
  <si>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</si>
  <si>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</si>
  <si>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</si>
  <si>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</si>
  <si>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</si>
  <si>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</si>
  <si>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</si>
  <si>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</si>
  <si>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</si>
  <si>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</si>
  <si>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</si>
  <si>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</si>
  <si>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</si>
  <si>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</si>
  <si>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</si>
  <si>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</si>
  <si>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</si>
  <si>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</si>
  <si>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</si>
  <si>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</si>
  <si>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</si>
  <si>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</si>
  <si>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</si>
  <si>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</si>
  <si>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</si>
  <si>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</si>
  <si>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</si>
  <si>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123.00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</si>
  <si>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</si>
  <si>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</si>
  <si>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</si>
  <si>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</si>
  <si>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</si>
  <si>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</si>
  <si>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</si>
  <si>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</si>
  <si>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</si>
  <si>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</si>
  <si>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</si>
  <si>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</si>
  <si>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</si>
  <si>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</si>
  <si>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</si>
  <si>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</si>
  <si>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</si>
  <si>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</si>
  <si>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</si>
  <si>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</si>
  <si>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</si>
  <si>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</si>
  <si>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</si>
  <si>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</si>
  <si>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</si>
  <si>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</si>
  <si>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</si>
  <si>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</si>
  <si>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</si>
  <si>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</si>
  <si>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</si>
  <si>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</si>
  <si>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</si>
  <si>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</si>
  <si>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</si>
  <si>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</si>
  <si>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</si>
  <si>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</si>
  <si>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</si>
  <si>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</si>
  <si>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</si>
  <si>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00692.TW</t>
  </si>
  <si>
    <t>47.70</t>
  </si>
  <si>
    <t>2023.08.18</t>
  </si>
  <si>
    <t>2023.10.24</t>
  </si>
  <si>
    <t>2024.01.17</t>
  </si>
  <si>
    <t>2890.TW</t>
  </si>
  <si>
    <t>26.15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</si>
  <si>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</si>
  <si>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</si>
  <si>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</si>
  <si>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</si>
  <si>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</si>
  <si>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</si>
  <si>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</si>
  <si>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</si>
  <si>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</si>
  <si>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73.61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</si>
  <si>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</si>
  <si>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</si>
  <si>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</si>
  <si>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</si>
  <si>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</si>
  <si>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</si>
  <si>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</si>
  <si>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</si>
  <si>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</si>
  <si>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</si>
  <si>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</si>
  <si>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</si>
  <si>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</si>
  <si>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</si>
  <si>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</si>
  <si>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</si>
  <si>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</si>
  <si>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</si>
  <si>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</si>
  <si>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</si>
  <si>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</si>
  <si>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</si>
  <si>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</si>
  <si>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</si>
  <si>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</si>
  <si>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</si>
  <si>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</si>
  <si>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130.8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</si>
  <si>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</si>
  <si>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</si>
  <si>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</si>
  <si>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</si>
  <si>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</si>
  <si>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</si>
  <si>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</si>
  <si>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</si>
  <si>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2025.08.06</t>
    <phoneticPr fontId="10" type="noConversion"/>
  </si>
  <si>
    <t>2025.08.08</t>
    <phoneticPr fontId="10" type="noConversion"/>
  </si>
  <si>
    <t>2891.TW</t>
    <phoneticPr fontId="10" type="noConversion"/>
  </si>
  <si>
    <t>2024.08.06</t>
    <phoneticPr fontId="10" type="noConversion"/>
  </si>
  <si>
    <t>2024.08.26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</si>
</sst>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6" sqref="K6:L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82285.400999999998</v>
      </c>
      <c r="L2" s="51"/>
      <c r="M2" s="83" t="s">
        <v>6</v>
      </c>
      <c r="N2" s="77"/>
      <c r="O2" s="54">
        <f>BND!H3*BND!D3</f>
        <v>1088.0732079500001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83414.802599999995</v>
      </c>
      <c r="L3" s="40"/>
      <c r="M3" s="80" t="s">
        <v>9</v>
      </c>
      <c r="N3" s="81"/>
      <c r="O3" s="39">
        <f>VT!H3*VT!D3</f>
        <v>4591.5613439999997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117817.33444999999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f>'2891.TW'!D3*'2891.TW'!C3*0.997</f>
        <v>17128.46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9919.38717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17</v>
      </c>
      <c r="B9" s="56"/>
      <c r="C9" s="86">
        <f>投資!G2 * 99.05</f>
        <v>2939.1106499999996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230821.49781999999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300645.99804999999</v>
      </c>
      <c r="L10" s="66"/>
      <c r="M10" s="48" t="s">
        <v>18</v>
      </c>
      <c r="N10" s="49"/>
      <c r="O10" s="70">
        <f>SUM(O2:P9)*投資!G2</f>
        <v>168531.79606001233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699999.29193001229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690107.29193001229</v>
      </c>
      <c r="B16" s="44"/>
      <c r="C16" s="69">
        <f>C12/A12</f>
        <v>1.4131442865786537E-2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29.672999999999998</v>
      </c>
    </row>
    <row r="3" spans="1:10" ht="17.25" customHeight="1" x14ac:dyDescent="0.3">
      <c r="A3" s="96">
        <f>('006208.TW'!E3+'00692.TW'!E3+'2890.TW'!E3)-('006208.TW'!F3+'00692.TW'!F3+'2890.TW'!F3)-E2+7345</f>
        <v>203652</v>
      </c>
      <c r="B3" s="96">
        <f>總資產!K10</f>
        <v>300645.99804999999</v>
      </c>
      <c r="C3" s="8">
        <f>C4/A3</f>
        <v>0.47627324087168305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96993.998049999995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152151.51092</v>
      </c>
      <c r="B10" s="96">
        <f>總資產!O10</f>
        <v>168531.79606001233</v>
      </c>
      <c r="C10" s="8">
        <f>C11/A10</f>
        <v>0.10765772249626197</v>
      </c>
      <c r="D10" s="6"/>
      <c r="E10" s="96">
        <f>A3+A10</f>
        <v>355803.51092000003</v>
      </c>
      <c r="F10" s="96">
        <f>B3+B10</f>
        <v>469177.79411001236</v>
      </c>
      <c r="G10" s="8">
        <f>G11/E10</f>
        <v>0.31864295801033776</v>
      </c>
    </row>
    <row r="11" spans="1:10" ht="18" customHeight="1" x14ac:dyDescent="0.3">
      <c r="A11" s="97"/>
      <c r="B11" s="97"/>
      <c r="C11" s="31">
        <f>B10-A10</f>
        <v>16380.285140012333</v>
      </c>
      <c r="D11" s="6"/>
      <c r="E11" s="97"/>
      <c r="F11" s="97"/>
      <c r="G11" s="33">
        <f>F10-E10</f>
        <v>113374.28319001233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" sqref="E3:E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90.77347242921013</v>
      </c>
      <c r="B3" s="103">
        <f>E3/D3</f>
        <v>92.937406855439647</v>
      </c>
      <c r="C3" s="115" t="s">
        <v>39</v>
      </c>
      <c r="D3" s="110">
        <f>SUM(D7:D505)</f>
        <v>671</v>
      </c>
      <c r="E3" s="113">
        <f>SUM(E7:E505)</f>
        <v>62361</v>
      </c>
      <c r="F3" s="113">
        <f>SUM(F6:G505)</f>
        <v>1452</v>
      </c>
      <c r="G3" s="8">
        <f>G4/E3</f>
        <v>0.34675518352816664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21624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80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134</v>
      </c>
      <c r="C43" s="35">
        <v>119.24</v>
      </c>
      <c r="D43" s="27">
        <v>17</v>
      </c>
      <c r="E43" s="27">
        <v>2028</v>
      </c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135</v>
      </c>
      <c r="C44" s="35"/>
      <c r="D44" s="27"/>
      <c r="E44" s="27"/>
      <c r="F44" s="98">
        <v>647</v>
      </c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F40" sqref="F40:G4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31.856898517673887</v>
      </c>
      <c r="B3" s="103">
        <f>E3/D3</f>
        <v>34.042759407069553</v>
      </c>
      <c r="C3" s="115" t="s">
        <v>82</v>
      </c>
      <c r="D3" s="110">
        <f>SUM(D7:D505)</f>
        <v>1754</v>
      </c>
      <c r="E3" s="113">
        <f>SUM(E7:E505)</f>
        <v>59711</v>
      </c>
      <c r="F3" s="113">
        <f>SUM(F6:G505)</f>
        <v>3834</v>
      </c>
      <c r="G3" s="8">
        <f>G4/E3</f>
        <v>0.46538828691530881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27788.800000000003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134</v>
      </c>
      <c r="C39" s="27">
        <v>46.48</v>
      </c>
      <c r="D39" s="27">
        <v>21</v>
      </c>
      <c r="E39" s="27">
        <v>977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135</v>
      </c>
      <c r="C40" s="27"/>
      <c r="D40" s="27"/>
      <c r="E40" s="27"/>
      <c r="F40" s="98">
        <v>1088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F3" sqref="F3:F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86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17.664306262447443</v>
      </c>
      <c r="B3" s="103">
        <f>E3/D3</f>
        <v>18.567160876300065</v>
      </c>
      <c r="C3" s="116" t="s">
        <v>87</v>
      </c>
      <c r="D3" s="110">
        <f>SUM(D7:D505)</f>
        <v>4519</v>
      </c>
      <c r="E3" s="113">
        <f>SUM(E7:E505)</f>
        <v>83905</v>
      </c>
      <c r="F3" s="113">
        <f>SUM(F6:G505)</f>
        <v>4080</v>
      </c>
      <c r="G3" s="8">
        <f>G4/E3</f>
        <v>0.45702699481556514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38346.849999999991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88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89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90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91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92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93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94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134</v>
      </c>
      <c r="C41" s="36">
        <v>26.21</v>
      </c>
      <c r="D41" s="27">
        <v>34</v>
      </c>
      <c r="E41" s="27">
        <v>892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BFFE-7B0C-422E-B4D1-BD76567C5B29}">
  <dimension ref="A1:AMJ506"/>
  <sheetViews>
    <sheetView tabSelected="1" workbookViewId="0">
      <selection activeCell="A3" sqref="A3:A4"/>
    </sheetView>
  </sheetViews>
  <sheetFormatPr defaultColWidth="8.875" defaultRowHeight="16.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/>
    <col min="9" max="9" width="12.625" style="13" customWidth="1"/>
    <col min="10" max="10" width="8.875" style="13"/>
    <col min="11" max="1024" width="8.875" style="14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136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30.97</v>
      </c>
      <c r="B3" s="103">
        <f>E3/D3</f>
        <v>33.244999999999997</v>
      </c>
      <c r="C3" s="116">
        <v>42.95</v>
      </c>
      <c r="D3" s="110">
        <f>SUM(D7:D505)</f>
        <v>400</v>
      </c>
      <c r="E3" s="113">
        <f>SUM(E7:E505)</f>
        <v>13298</v>
      </c>
      <c r="F3" s="113">
        <f>SUM(F7:F505)</f>
        <v>910</v>
      </c>
      <c r="G3" s="8">
        <f>(C3*D3+F3-E3)/E3</f>
        <v>0.36035494059257034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(C3*D3+F3-E3)</f>
        <v>4792</v>
      </c>
      <c r="H4" s="102"/>
      <c r="I4" s="102"/>
      <c r="J4" s="102"/>
    </row>
    <row r="5" spans="1:10" ht="17.25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ht="17.25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ht="17.25" x14ac:dyDescent="0.3">
      <c r="A7" s="18">
        <v>2</v>
      </c>
      <c r="B7" s="26" t="s">
        <v>137</v>
      </c>
      <c r="C7" s="36">
        <v>32.9</v>
      </c>
      <c r="D7" s="27">
        <v>200</v>
      </c>
      <c r="E7" s="27">
        <v>6589</v>
      </c>
      <c r="F7" s="98"/>
      <c r="G7" s="46"/>
      <c r="H7" s="21"/>
      <c r="I7" s="21"/>
      <c r="J7" s="21"/>
    </row>
    <row r="8" spans="1:10" ht="17.25" x14ac:dyDescent="0.3">
      <c r="A8" s="18">
        <v>3</v>
      </c>
      <c r="B8" s="26" t="s">
        <v>138</v>
      </c>
      <c r="C8" s="36">
        <v>33.5</v>
      </c>
      <c r="D8" s="27">
        <v>200</v>
      </c>
      <c r="E8" s="27">
        <v>6709</v>
      </c>
      <c r="F8" s="98"/>
      <c r="G8" s="46"/>
      <c r="H8" s="21"/>
      <c r="I8" s="21"/>
      <c r="J8" s="21"/>
    </row>
    <row r="9" spans="1:10" ht="17.25" x14ac:dyDescent="0.3">
      <c r="A9" s="18">
        <v>4</v>
      </c>
      <c r="B9" s="26" t="s">
        <v>135</v>
      </c>
      <c r="C9" s="36"/>
      <c r="D9" s="27"/>
      <c r="E9" s="27"/>
      <c r="F9" s="98">
        <v>910</v>
      </c>
      <c r="G9" s="46"/>
      <c r="H9" s="21"/>
      <c r="I9" s="21"/>
      <c r="J9" s="21"/>
    </row>
    <row r="10" spans="1:10" ht="17.25" x14ac:dyDescent="0.3">
      <c r="A10" s="18">
        <v>5</v>
      </c>
      <c r="B10" s="26"/>
      <c r="C10" s="36"/>
      <c r="D10" s="27"/>
      <c r="E10" s="19"/>
      <c r="F10" s="98"/>
      <c r="G10" s="46"/>
      <c r="H10" s="21"/>
      <c r="I10" s="21"/>
      <c r="J10" s="21"/>
    </row>
    <row r="11" spans="1:10" ht="17.25" x14ac:dyDescent="0.3">
      <c r="A11" s="18">
        <v>6</v>
      </c>
      <c r="B11" s="26"/>
      <c r="C11" s="36"/>
      <c r="D11" s="27"/>
      <c r="E11" s="27"/>
      <c r="F11" s="98"/>
      <c r="G11" s="46"/>
      <c r="H11" s="21"/>
      <c r="I11" s="21"/>
      <c r="J11" s="21"/>
    </row>
    <row r="12" spans="1:10" ht="17.25" x14ac:dyDescent="0.3">
      <c r="A12" s="18">
        <v>7</v>
      </c>
      <c r="B12" s="26"/>
      <c r="C12" s="36"/>
      <c r="D12" s="27"/>
      <c r="E12" s="27"/>
      <c r="F12" s="98"/>
      <c r="G12" s="46"/>
      <c r="H12" s="21"/>
      <c r="I12" s="21"/>
      <c r="J12" s="21"/>
    </row>
    <row r="13" spans="1:10" ht="17.25" x14ac:dyDescent="0.3">
      <c r="A13" s="18">
        <v>8</v>
      </c>
      <c r="B13" s="26"/>
      <c r="C13" s="36"/>
      <c r="D13" s="27"/>
      <c r="E13" s="27"/>
      <c r="F13" s="98"/>
      <c r="G13" s="46"/>
      <c r="H13" s="21"/>
      <c r="I13" s="21"/>
      <c r="J13" s="21"/>
    </row>
    <row r="14" spans="1:10" ht="17.25" x14ac:dyDescent="0.3">
      <c r="A14" s="18">
        <v>9</v>
      </c>
      <c r="B14" s="26"/>
      <c r="C14" s="36"/>
      <c r="D14" s="27"/>
      <c r="E14" s="27"/>
      <c r="F14" s="98"/>
      <c r="G14" s="46"/>
      <c r="H14" s="21"/>
      <c r="I14" s="21"/>
      <c r="J14" s="21"/>
    </row>
    <row r="15" spans="1:10" ht="17.25" x14ac:dyDescent="0.3">
      <c r="A15" s="18">
        <v>10</v>
      </c>
      <c r="B15" s="26"/>
      <c r="C15" s="36"/>
      <c r="D15" s="27"/>
      <c r="E15" s="27"/>
      <c r="F15" s="98"/>
      <c r="G15" s="46"/>
      <c r="H15" s="21"/>
      <c r="I15" s="21"/>
      <c r="J15" s="21"/>
    </row>
    <row r="16" spans="1:10" ht="17.25" x14ac:dyDescent="0.3">
      <c r="A16" s="18">
        <v>11</v>
      </c>
      <c r="B16" s="26"/>
      <c r="C16" s="36"/>
      <c r="D16" s="27"/>
      <c r="E16" s="27"/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/>
      <c r="C17" s="36"/>
      <c r="D17" s="27"/>
      <c r="E17" s="27"/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/>
      <c r="C18" s="36"/>
      <c r="D18" s="27"/>
      <c r="E18" s="27"/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/>
      <c r="C19" s="36"/>
      <c r="D19" s="27"/>
      <c r="E19" s="27"/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/>
      <c r="C20" s="36"/>
      <c r="D20" s="27"/>
      <c r="E20" s="27"/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/>
      <c r="C21" s="36"/>
      <c r="D21" s="27"/>
      <c r="E21" s="27"/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/>
      <c r="C22" s="36"/>
      <c r="D22" s="27"/>
      <c r="E22" s="27"/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/>
      <c r="C23" s="36"/>
      <c r="D23" s="27"/>
      <c r="E23" s="27"/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/>
      <c r="C24" s="36"/>
      <c r="D24" s="27"/>
      <c r="E24" s="27"/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37"/>
      <c r="D25" s="21"/>
      <c r="E25" s="21"/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/>
      <c r="C26" s="36"/>
      <c r="D26" s="27"/>
      <c r="E26" s="27"/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A3:A4"/>
    <mergeCell ref="B3:B4"/>
    <mergeCell ref="C3:C4"/>
    <mergeCell ref="D3:D4"/>
    <mergeCell ref="E3:E4"/>
    <mergeCell ref="F3:F4"/>
    <mergeCell ref="H3:H4"/>
  </mergeCells>
  <phoneticPr fontId="10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H55" sqref="H55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95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96</v>
      </c>
      <c r="J2" s="28" t="s">
        <v>27</v>
      </c>
    </row>
    <row r="3" spans="1:10" ht="18.75" customHeight="1" x14ac:dyDescent="0.3">
      <c r="A3" s="100">
        <f>(E3-F3)/D3</f>
        <v>2212.4134777065665</v>
      </c>
      <c r="B3" s="103">
        <f>E3/D3</f>
        <v>2300.4283367255016</v>
      </c>
      <c r="C3" s="116">
        <f>H3*I3</f>
        <v>2184.2295300000001</v>
      </c>
      <c r="D3" s="110">
        <f>SUM(D7:D505)</f>
        <v>14.781595000000003</v>
      </c>
      <c r="E3" s="113">
        <f>SUM(E7:E505)</f>
        <v>34004</v>
      </c>
      <c r="F3" s="113">
        <f>SUM(F6:G505)</f>
        <v>1301</v>
      </c>
      <c r="G3" s="8">
        <f>G4/E3</f>
        <v>-1.2251608648971983E-2</v>
      </c>
      <c r="H3" s="105" t="s">
        <v>97</v>
      </c>
      <c r="I3" s="109">
        <f>投資!G2</f>
        <v>29.672999999999998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-416.60370049964331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98</v>
      </c>
      <c r="J5" s="101" t="s">
        <v>99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100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101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102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102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88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103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104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105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106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107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108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109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110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111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112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113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114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115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116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117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118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119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120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121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122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123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124</v>
      </c>
      <c r="C55" s="38">
        <f t="shared" si="0"/>
        <v>0</v>
      </c>
      <c r="D55" s="27"/>
      <c r="E55" s="27"/>
      <c r="F55" s="98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P34" sqref="P3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95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96</v>
      </c>
      <c r="J2" s="28" t="s">
        <v>27</v>
      </c>
    </row>
    <row r="3" spans="1:10" ht="18.75" customHeight="1" x14ac:dyDescent="0.3">
      <c r="A3" s="100">
        <f>(E3-F3)/D3</f>
        <v>3402.7347252481795</v>
      </c>
      <c r="B3" s="103">
        <f>E3/D3</f>
        <v>3466.1183932852628</v>
      </c>
      <c r="C3" s="115">
        <f>H3*I3</f>
        <v>3881.2284</v>
      </c>
      <c r="D3" s="110">
        <f>SUM(D7:D505)</f>
        <v>35.103679999999997</v>
      </c>
      <c r="E3" s="113">
        <f>SUM(E7:E505)</f>
        <v>121673.51092</v>
      </c>
      <c r="F3" s="113">
        <f>SUM(F6:G505)</f>
        <v>2225</v>
      </c>
      <c r="G3" s="8">
        <f>G4/E3</f>
        <v>0.13804885478775986</v>
      </c>
      <c r="H3" s="105" t="s">
        <v>125</v>
      </c>
      <c r="I3" s="118">
        <f>投資!G2</f>
        <v>29.672999999999998</v>
      </c>
      <c r="J3" s="106">
        <f>SUM(J7:J505)</f>
        <v>3806.7699999999995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16796.888840511994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98</v>
      </c>
      <c r="J5" s="101" t="s">
        <v>99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101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126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126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127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128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106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129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130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92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131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132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133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8">
        <f t="shared" si="0"/>
        <v>3780.6701999999996</v>
      </c>
      <c r="D40" s="27">
        <v>1.0062599999999999</v>
      </c>
      <c r="E40" s="27">
        <v>3804.3505500000001</v>
      </c>
      <c r="F40" s="98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 t="s">
        <v>134</v>
      </c>
      <c r="C41" s="38">
        <f t="shared" si="0"/>
        <v>3868.9544400000004</v>
      </c>
      <c r="D41" s="27">
        <v>0.99724000000000002</v>
      </c>
      <c r="E41" s="27">
        <v>3859.1603700000001</v>
      </c>
      <c r="F41" s="98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2890.TW</vt:lpstr>
      <vt:lpstr>2891.TW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2025-08-07T07:48:39Z</dcterms:modified>
  <dc:language>en-US</dc:language>
</cp:coreProperties>
</file>