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71BFEB68-AD62-49AF-AA56-856D4AF6C227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F3" i="7"/>
  <c r="E3" i="7"/>
  <c r="B3" i="7" s="1"/>
  <c r="D3" i="7"/>
  <c r="O3" i="1" s="1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C3" i="6" s="1"/>
  <c r="F3" i="6"/>
  <c r="E3" i="6"/>
  <c r="A10" i="2" s="1"/>
  <c r="D3" i="6"/>
  <c r="F3" i="5"/>
  <c r="E3" i="5"/>
  <c r="D3" i="5"/>
  <c r="F3" i="4"/>
  <c r="E3" i="4"/>
  <c r="D3" i="4"/>
  <c r="K3" i="1" s="1"/>
  <c r="F3" i="3"/>
  <c r="E3" i="3"/>
  <c r="D3" i="3"/>
  <c r="G4" i="3" s="1"/>
  <c r="G3" i="3" s="1"/>
  <c r="G10" i="1"/>
  <c r="C10" i="1"/>
  <c r="C7" i="1"/>
  <c r="A3" i="2" l="1"/>
  <c r="G4" i="5"/>
  <c r="G3" i="5" s="1"/>
  <c r="B3" i="5"/>
  <c r="B3" i="4"/>
  <c r="E10" i="2"/>
  <c r="G4" i="6"/>
  <c r="G3" i="6" s="1"/>
  <c r="K4" i="1"/>
  <c r="G4" i="7"/>
  <c r="G3" i="7" s="1"/>
  <c r="G4" i="4"/>
  <c r="G3" i="4" s="1"/>
  <c r="A3" i="5"/>
  <c r="K2" i="1"/>
  <c r="K10" i="1" s="1"/>
  <c r="B3" i="2" s="1"/>
  <c r="O2" i="1"/>
  <c r="O10" i="1" s="1"/>
  <c r="B10" i="2" s="1"/>
  <c r="C11" i="2" s="1"/>
  <c r="C10" i="2" s="1"/>
  <c r="A3" i="3"/>
  <c r="B3" i="3"/>
  <c r="A3" i="6"/>
  <c r="B3" i="6"/>
  <c r="A3" i="4"/>
  <c r="A3" i="7"/>
  <c r="C4" i="2" l="1"/>
  <c r="C3" i="2" s="1"/>
  <c r="F10" i="2"/>
  <c r="G11" i="2" s="1"/>
  <c r="G10" i="2" s="1"/>
  <c r="A12" i="1"/>
  <c r="C16" i="1" l="1"/>
  <c r="A16" i="1"/>
</calcChain>
</file>

<file path=xl/sharedStrings.xml><?xml version="1.0" encoding="utf-8"?>
<sst xmlns="http://schemas.openxmlformats.org/spreadsheetml/2006/main" count="296" uniqueCount="122">
  <si>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</si>
  <si>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</si>
  <si>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</si>
  <si>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</si>
  <si>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</si>
  <si>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</si>
  <si>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</si>
  <si>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</si>
  <si>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</si>
  <si>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</si>
  <si>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</si>
  <si>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</si>
  <si>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</si>
  <si>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</si>
  <si>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</si>
  <si>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</si>
  <si>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</si>
  <si>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</si>
  <si>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</si>
  <si>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</si>
  <si>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</si>
  <si>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</si>
  <si>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</si>
  <si>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</si>
  <si>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</si>
  <si>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</si>
  <si>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</si>
  <si>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</si>
  <si>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</si>
  <si>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</si>
  <si>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</si>
  <si>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</si>
  <si>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</si>
  <si>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</si>
  <si>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</si>
  <si>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</si>
  <si>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</si>
  <si>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</si>
  <si>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110.30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</si>
  <si>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</si>
  <si>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</si>
  <si>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</si>
  <si>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</si>
  <si>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</si>
  <si>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</si>
  <si>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</si>
  <si>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</si>
  <si>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</si>
  <si>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</si>
  <si>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</si>
  <si>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</si>
  <si>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</si>
  <si>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</si>
  <si>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</si>
  <si>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</si>
  <si>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</si>
  <si>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</si>
  <si>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</si>
  <si>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</si>
  <si>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</si>
  <si>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</si>
  <si>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</si>
  <si>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</si>
  <si>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</si>
  <si>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</si>
  <si>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</si>
  <si>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</si>
  <si>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</si>
  <si>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</si>
  <si>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</si>
  <si>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</si>
  <si>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</si>
  <si>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</si>
  <si>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</si>
  <si>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</si>
  <si>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00692.TW</t>
  </si>
  <si>
    <t>43.85</t>
  </si>
  <si>
    <t>2023.08.18</t>
  </si>
  <si>
    <t>2023.10.24</t>
  </si>
  <si>
    <t>2024.01.17</t>
  </si>
  <si>
    <t>2890.TW</t>
  </si>
  <si>
    <t>22.60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</si>
  <si>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</si>
  <si>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</si>
  <si>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</si>
  <si>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</si>
  <si>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</si>
  <si>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</si>
  <si>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</si>
  <si>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</si>
  <si>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</si>
  <si>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73.08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</si>
  <si>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</si>
  <si>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</si>
  <si>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</si>
  <si>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</si>
  <si>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</si>
  <si>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</si>
  <si>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</si>
  <si>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</si>
  <si>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</si>
  <si>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</si>
  <si>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</si>
  <si>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</si>
  <si>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</si>
  <si>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</si>
  <si>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</si>
  <si>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</si>
  <si>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</si>
  <si>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</si>
  <si>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</si>
  <si>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</si>
  <si>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</si>
  <si>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</si>
  <si>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118.59</t>
  </si>
  <si>
    <t>2023.09.16</t>
  </si>
  <si>
    <t>2023.09.27</t>
  </si>
  <si>
    <t>2023.12.28</t>
  </si>
  <si>
    <t>2024.03.26</t>
  </si>
  <si>
    <t>2024.06.28</t>
  </si>
  <si>
    <t>2024.12.30</t>
  </si>
  <si>
    <t>2025.03.06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</si>
</sst>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3" sqref="C3:D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63232.232499999998</v>
      </c>
      <c r="L2" s="51"/>
      <c r="M2" s="83" t="s">
        <v>6</v>
      </c>
      <c r="N2" s="77"/>
      <c r="O2" s="54">
        <f>BND!H3*BND!D3</f>
        <v>952.93579500000021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71610.821100000001</v>
      </c>
      <c r="L3" s="40"/>
      <c r="M3" s="80" t="s">
        <v>9</v>
      </c>
      <c r="N3" s="81"/>
      <c r="O3" s="39">
        <f>VT!H3*VT!D3</f>
        <v>3535.3932209999998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97451.764999999999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15640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0.65599999999999992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215747.65599999999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247934.8186</v>
      </c>
      <c r="L10" s="66"/>
      <c r="M10" s="48" t="s">
        <v>17</v>
      </c>
      <c r="N10" s="49"/>
      <c r="O10" s="70">
        <f>SUM(O2:P9)*投資!G2</f>
        <v>147217.19172479998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610899.66632479988</v>
      </c>
      <c r="B12" s="44"/>
      <c r="C12" s="60">
        <v>3239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607660.66632479988</v>
      </c>
      <c r="B16" s="44"/>
      <c r="C16" s="69">
        <f>C12/A12</f>
        <v>5.3020163187941661E-3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32.799999999999997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247934.8186</v>
      </c>
      <c r="C3" s="8">
        <f>C4/A3</f>
        <v>0.33383626406141564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62053.818599999999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129683</v>
      </c>
      <c r="B10" s="96">
        <f>總資產!O10</f>
        <v>147217.19172479998</v>
      </c>
      <c r="C10" s="8">
        <f>C11/A10</f>
        <v>0.13520809762883323</v>
      </c>
      <c r="D10" s="6"/>
      <c r="E10" s="96">
        <f>A3+A10</f>
        <v>315564</v>
      </c>
      <c r="F10" s="96">
        <f>B3+B10</f>
        <v>395152.01032479998</v>
      </c>
      <c r="G10" s="8">
        <f>G11/E10</f>
        <v>0.25220877642823636</v>
      </c>
    </row>
    <row r="11" spans="1:10" ht="18" customHeight="1">
      <c r="A11" s="97"/>
      <c r="B11" s="97"/>
      <c r="C11" s="31">
        <f>B10-A10</f>
        <v>17534.191724799981</v>
      </c>
      <c r="D11" s="6"/>
      <c r="E11" s="97"/>
      <c r="F11" s="97"/>
      <c r="G11" s="33">
        <f>F10-E10</f>
        <v>79588.01032479998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topLeftCell="A22"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0.23085989153140032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12046.5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121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topLeftCell="A19"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75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31.810134310134309</v>
      </c>
      <c r="B3" s="103">
        <f>E3/D3</f>
        <v>33.486568986568983</v>
      </c>
      <c r="C3" s="115" t="s">
        <v>76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0.35954312592295495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19721.300000000003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77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78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79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121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topLeftCell="A17"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80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17.424046242774565</v>
      </c>
      <c r="B3" s="103">
        <f>E3/D3</f>
        <v>18.367398843930637</v>
      </c>
      <c r="C3" s="116" t="s">
        <v>81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0.28180113042712018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22386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77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82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83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84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85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86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87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88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121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19:G219"/>
    <mergeCell ref="F268:G268"/>
    <mergeCell ref="F395:G395"/>
    <mergeCell ref="F159:G159"/>
    <mergeCell ref="F324:G324"/>
    <mergeCell ref="F90:G90"/>
    <mergeCell ref="F184:G184"/>
    <mergeCell ref="F27:G27"/>
    <mergeCell ref="C3:C4"/>
    <mergeCell ref="E3:E4"/>
    <mergeCell ref="F387:G387"/>
    <mergeCell ref="F216:G216"/>
    <mergeCell ref="F343:G343"/>
    <mergeCell ref="F281:G281"/>
    <mergeCell ref="F452:G452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331:G331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288:G288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zoomScaleNormal="100" workbookViewId="0">
      <selection activeCell="F47" sqref="F47:G47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2241.3988132327422</v>
      </c>
      <c r="B3" s="103">
        <f>E3/D3</f>
        <v>2300.9864164038454</v>
      </c>
      <c r="C3" s="116">
        <f>H3*I3</f>
        <v>2397.0239999999999</v>
      </c>
      <c r="D3" s="110">
        <f>SUM(D7:D505)</f>
        <v>13.039625000000003</v>
      </c>
      <c r="E3" s="113">
        <f>SUM(E7:E505)</f>
        <v>30004</v>
      </c>
      <c r="F3" s="113">
        <f>SUM(F6:G505)</f>
        <v>777</v>
      </c>
      <c r="G3" s="8">
        <f>G4/E3</f>
        <v>6.7634117984268952E-2</v>
      </c>
      <c r="H3" s="105" t="s">
        <v>91</v>
      </c>
      <c r="I3" s="109">
        <f>投資!G2</f>
        <v>32.799999999999997</v>
      </c>
      <c r="J3" s="106">
        <f>SUM(J7:J505)</f>
        <v>935.49000000000012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2029.2940760000056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94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95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96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96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82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97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98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99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100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101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102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103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104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105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106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107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108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109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110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111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112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113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K33" sqref="K33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89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90</v>
      </c>
      <c r="J2" s="28" t="s">
        <v>26</v>
      </c>
    </row>
    <row r="3" spans="1:10" ht="18.75" customHeight="1">
      <c r="A3" s="100">
        <f>(E3-F3)/D3</f>
        <v>3369.6611084835254</v>
      </c>
      <c r="B3" s="103">
        <f>E3/D3</f>
        <v>3421.7879437405873</v>
      </c>
      <c r="C3" s="115">
        <f>H3*I3</f>
        <v>3889.752</v>
      </c>
      <c r="D3" s="110">
        <f>SUM(D7:D505)</f>
        <v>29.811899999999998</v>
      </c>
      <c r="E3" s="113">
        <f>SUM(E7:E505)</f>
        <v>102010</v>
      </c>
      <c r="F3" s="113">
        <f>SUM(F6:G505)</f>
        <v>1554</v>
      </c>
      <c r="G3" s="8">
        <f>G4/E3</f>
        <v>0.15199389911577285</v>
      </c>
      <c r="H3" s="105" t="s">
        <v>114</v>
      </c>
      <c r="I3" s="118">
        <f>投資!G2</f>
        <v>32.799999999999997</v>
      </c>
      <c r="J3" s="106">
        <f>SUM(J7:J505)</f>
        <v>3165.7799999999993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15504.89764879999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92</v>
      </c>
      <c r="J5" s="101" t="s">
        <v>93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115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115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116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117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100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118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119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86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120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/>
      <c r="C34" s="38">
        <f t="shared" si="0"/>
        <v>0</v>
      </c>
      <c r="D34" s="27"/>
      <c r="E34" s="27"/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456:G456"/>
    <mergeCell ref="F471:G471"/>
    <mergeCell ref="F123:G123"/>
    <mergeCell ref="F179:G179"/>
    <mergeCell ref="F250:G250"/>
    <mergeCell ref="F44:G44"/>
    <mergeCell ref="F32:G32"/>
    <mergeCell ref="F26:G26"/>
    <mergeCell ref="F330:G330"/>
    <mergeCell ref="F97:G97"/>
    <mergeCell ref="F268:G268"/>
    <mergeCell ref="F219:G219"/>
    <mergeCell ref="F395:G395"/>
    <mergeCell ref="F159:G159"/>
    <mergeCell ref="F324:G324"/>
    <mergeCell ref="F90:G90"/>
    <mergeCell ref="F184:G184"/>
    <mergeCell ref="F27:G27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282:G282"/>
    <mergeCell ref="F453:G453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459:G459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126:G126"/>
    <mergeCell ref="F188:G188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227:G227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2:G42"/>
    <mergeCell ref="F18:G18"/>
    <mergeCell ref="F474:G474"/>
    <mergeCell ref="F66:G66"/>
    <mergeCell ref="F17:G17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2025-03-07T02:11:58Z</dcterms:modified>
  <dc:language>en-US</dc:language>
</cp:coreProperties>
</file>