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9" documentId="13_ncr:1_{735FC1BD-A765-4ACA-96A1-5B5551E3A8C9}" xr6:coauthVersionLast="47" xr6:coauthVersionMax="47" xr10:uidLastSave="{36AC767F-2FAA-41BD-9FD0-3AF1435DBFF6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K3" i="32" s="1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<sst xmlns="http://schemas.openxmlformats.org/spreadsheetml/2006/main" count="248" uniqueCount="66">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</sst>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104585.03008</c:v>
                </c:pt>
                <c:pt idx="1">
                  <c:v>34009.614140000005</c:v>
                </c:pt>
                <c:pt idx="2">
                  <c:v>105738.63999999998</c:v>
                </c:pt>
                <c:pt idx="3">
                  <c:v>61856.236599447351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73465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9164.7999999999993</v>
      </c>
      <c r="L2" s="139"/>
      <c r="M2" s="142" t="s">
        <v>20</v>
      </c>
      <c r="N2" s="143"/>
      <c r="O2" s="94">
        <f>(BND!H3 * BND!D3)</f>
        <v>423.81263714999994</v>
      </c>
      <c r="P2" s="95"/>
      <c r="Q2" s="57">
        <f>SUM(C10,G10,K10,O10)</f>
        <v>306189.52081944735</v>
      </c>
      <c r="R2" s="58"/>
      <c r="S2" s="63">
        <v>18097</v>
      </c>
      <c r="T2" s="64"/>
    </row>
    <row r="3" spans="1:26" ht="17.25" thickBot="1" x14ac:dyDescent="0.3">
      <c r="A3" s="116" t="s">
        <v>50</v>
      </c>
      <c r="B3" s="117"/>
      <c r="C3" s="106">
        <v>31089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35291.129999999997</v>
      </c>
      <c r="L3" s="141"/>
      <c r="M3" s="144" t="s">
        <v>22</v>
      </c>
      <c r="N3" s="145"/>
      <c r="O3" s="96">
        <f>(VEA!D3*VEA!H3)</f>
        <v>117.67216116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2204.46</v>
      </c>
      <c r="L4" s="141"/>
      <c r="M4" s="144" t="s">
        <v>19</v>
      </c>
      <c r="N4" s="145"/>
      <c r="O4" s="96">
        <f>(VT!D3*VT!H3)</f>
        <v>1282.7217502400001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59078.249999999993</v>
      </c>
      <c r="L5" s="141"/>
      <c r="M5" s="144" t="s">
        <v>21</v>
      </c>
      <c r="N5" s="145"/>
      <c r="O5" s="96">
        <f>(VTI!D3*VTI!H3)</f>
        <v>89.484525899999994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0.96</f>
        <v>31.030079999999998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288092.52081944735</v>
      </c>
      <c r="R6" s="76"/>
      <c r="S6" s="79">
        <f>S2/Q2</f>
        <v>5.910391691906193E-2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104585.03008</v>
      </c>
      <c r="D10" s="88"/>
      <c r="E10" s="85" t="s">
        <v>59</v>
      </c>
      <c r="F10" s="86"/>
      <c r="G10" s="87">
        <f>SUM(G2:H9) * 投資!G2</f>
        <v>34009.614140000005</v>
      </c>
      <c r="H10" s="89"/>
      <c r="I10" s="85" t="s">
        <v>59</v>
      </c>
      <c r="J10" s="86"/>
      <c r="K10" s="87">
        <f>SUM(K2:L9)</f>
        <v>105738.63999999998</v>
      </c>
      <c r="L10" s="88"/>
      <c r="M10" s="85" t="s">
        <v>59</v>
      </c>
      <c r="N10" s="86"/>
      <c r="O10" s="87">
        <f>SUM(O2:P9) * 投資!G2</f>
        <v>61856.236599447351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6719.9517000000005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-3.4197223111433382E-2</v>
      </c>
      <c r="H3" s="189">
        <v>207.9</v>
      </c>
      <c r="I3" s="189">
        <f>投資!G2</f>
        <v>32.323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-102.59166933430015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H21" sqref="H21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32.323</v>
      </c>
    </row>
    <row r="3" spans="1:9" ht="17.25" customHeight="1" x14ac:dyDescent="0.3">
      <c r="A3" s="160">
        <f>SUM('006208'!E3:E4,'00692'!E3:E4,'00878'!E3:E4,永豐金!E3,E2,F2)</f>
        <v>105757</v>
      </c>
      <c r="B3" s="160">
        <f>SUM('006208'!E3:E4,'006208'!G4,'00692'!E3:E4,'00692'!G4,'00878'!E3:E4,'00878'!G4,永豐金!E3,永豐金!G4)</f>
        <v>106951.63999999998</v>
      </c>
      <c r="C3" s="1">
        <f>(B3-A3)/A3</f>
        <v>1.1296084419943691E-2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1194.6399999999849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62032.236599447366</v>
      </c>
      <c r="C10" s="1">
        <f>(B10-A10)/A10</f>
        <v>-4.5731303754367111E-2</v>
      </c>
      <c r="D10" s="28"/>
      <c r="E10" s="159">
        <f>SUM(A3,A10)</f>
        <v>170762</v>
      </c>
      <c r="F10" s="159">
        <f>SUM(B3,B10)</f>
        <v>168983.87659944734</v>
      </c>
      <c r="G10" s="1">
        <f>(F10-E10)/E10</f>
        <v>-1.0412875233088533E-2</v>
      </c>
    </row>
    <row r="11" spans="1:9" ht="18" customHeight="1" x14ac:dyDescent="0.3">
      <c r="A11" s="160"/>
      <c r="B11" s="160"/>
      <c r="C11" s="14">
        <f>B10-A10</f>
        <v>-2972.7634005526343</v>
      </c>
      <c r="D11" s="28"/>
      <c r="E11" s="159"/>
      <c r="F11" s="159"/>
      <c r="G11" s="36">
        <f>F10-E10</f>
        <v>-1778.123400552664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71.599999999999994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-2.4710013834202481E-2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-232.20000000000073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31.219106047326907</v>
      </c>
      <c r="B3" s="172">
        <f>E3/D3</f>
        <v>31.219106047326907</v>
      </c>
      <c r="C3" s="174">
        <v>30.93</v>
      </c>
      <c r="D3" s="176">
        <f>SUM(D6:D505)</f>
        <v>1141</v>
      </c>
      <c r="E3" s="178">
        <f>SUM(E6:E505)</f>
        <v>35621</v>
      </c>
      <c r="F3" s="178">
        <f>SUM(F6:F505)</f>
        <v>0</v>
      </c>
      <c r="G3" s="1">
        <f>(C3-A3)/B3</f>
        <v>-9.260548552819995E-3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-329.87000000000103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19.86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-5.5596252129471987E-2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-130.53999999999994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18.149999999999999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3.2320905619016516E-2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1887.2499999999927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2215.7416499999999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-1.9363197585926129E-2</v>
      </c>
      <c r="H3" s="189">
        <v>68.55</v>
      </c>
      <c r="I3" s="190">
        <f>投資!G2</f>
        <v>32.323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-271.10412940055176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1363.3841400000001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-4.5620683706329941E-2</v>
      </c>
      <c r="H3" s="189">
        <v>42.18</v>
      </c>
      <c r="I3" s="190">
        <f>投資!G2</f>
        <v>32.323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-182.48273482531977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2929.1102600000004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-5.4917390850660559E-2</v>
      </c>
      <c r="H3" s="189">
        <v>90.62</v>
      </c>
      <c r="I3" s="190">
        <f>投資!G2</f>
        <v>32.323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-2416.5848669924671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2023-10-24T06:14:56Z</dcterms:modified>
</cp:coreProperties>
</file>