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A519BBDD-090D-426F-BB6D-D355BBFC9B39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B3" i="8" s="1"/>
  <c r="D3" i="8"/>
  <c r="C3" i="8"/>
  <c r="G4" i="8" s="1"/>
  <c r="G3" i="8" s="1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4" i="7"/>
  <c r="G3" i="7" s="1"/>
  <c r="J3" i="7"/>
  <c r="I3" i="7"/>
  <c r="F3" i="7"/>
  <c r="A3" i="7" s="1"/>
  <c r="E3" i="7"/>
  <c r="D3" i="7"/>
  <c r="C3" i="7"/>
  <c r="B3" i="7"/>
  <c r="F3" i="6"/>
  <c r="E3" i="6"/>
  <c r="D3" i="6"/>
  <c r="B3" i="6" s="1"/>
  <c r="F3" i="5"/>
  <c r="E3" i="5"/>
  <c r="G4" i="5" s="1"/>
  <c r="G3" i="5" s="1"/>
  <c r="D3" i="5"/>
  <c r="F3" i="4"/>
  <c r="E3" i="4"/>
  <c r="D3" i="4"/>
  <c r="G4" i="4" s="1"/>
  <c r="G3" i="4" s="1"/>
  <c r="B3" i="4"/>
  <c r="F3" i="3"/>
  <c r="E3" i="3"/>
  <c r="B3" i="3" s="1"/>
  <c r="D3" i="3"/>
  <c r="G4" i="3" s="1"/>
  <c r="G3" i="3" s="1"/>
  <c r="A10" i="2"/>
  <c r="G10" i="1"/>
  <c r="C10" i="1"/>
  <c r="C7" i="1"/>
  <c r="K4" i="1"/>
  <c r="O3" i="1"/>
  <c r="K3" i="1"/>
  <c r="O2" i="1"/>
  <c r="O10" i="1" s="1"/>
  <c r="B10" i="2" s="1"/>
  <c r="C11" i="2" s="1"/>
  <c r="C10" i="2" s="1"/>
  <c r="K2" i="1"/>
  <c r="K10" i="1" l="1"/>
  <c r="A3" i="4"/>
  <c r="G4" i="6"/>
  <c r="G3" i="6" s="1"/>
  <c r="A3" i="2"/>
  <c r="E10" i="2" s="1"/>
  <c r="A3" i="5"/>
  <c r="B3" i="5"/>
  <c r="K5" i="1"/>
  <c r="A3" i="3"/>
  <c r="A3" i="6"/>
  <c r="A12" i="1" l="1"/>
  <c r="B3" i="2"/>
  <c r="F10" i="2" l="1"/>
  <c r="G11" i="2" s="1"/>
  <c r="G10" i="2" s="1"/>
  <c r="C4" i="2"/>
  <c r="C3" i="2" s="1"/>
  <c r="C16" i="1"/>
  <c r="A16" i="1"/>
</calcChain>
</file>

<file path=xl/sharedStrings.xml><?xml version="1.0" encoding="utf-8"?>
<sst xmlns="http://schemas.openxmlformats.org/spreadsheetml/2006/main" count="331" uniqueCount="125">
  <si>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</si>
  <si>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</si>
  <si>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</si>
  <si>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</si>
  <si>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</si>
  <si>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</si>
  <si>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</si>
  <si>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</si>
  <si>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</si>
  <si>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</si>
  <si>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</si>
  <si>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</si>
  <si>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</si>
  <si>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</si>
  <si>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</si>
  <si>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</si>
  <si>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</si>
  <si>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</si>
  <si>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</si>
  <si>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</si>
  <si>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</si>
  <si>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</si>
  <si>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</si>
  <si>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</si>
  <si>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</si>
  <si>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</si>
  <si>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</si>
  <si>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</si>
  <si>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</si>
  <si>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</si>
  <si>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</si>
  <si>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</si>
  <si>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</si>
  <si>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</si>
  <si>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</si>
  <si>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</si>
  <si>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</si>
  <si>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</si>
  <si>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</si>
  <si>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115.45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</si>
  <si>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</si>
  <si>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</si>
  <si>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</si>
  <si>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</si>
  <si>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</si>
  <si>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</si>
  <si>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</si>
  <si>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</si>
  <si>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</si>
  <si>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</si>
  <si>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</si>
  <si>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</si>
  <si>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</si>
  <si>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</si>
  <si>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</si>
  <si>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</si>
  <si>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</si>
  <si>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</si>
  <si>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</si>
  <si>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</si>
  <si>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</si>
  <si>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</si>
  <si>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</si>
  <si>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</si>
  <si>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</si>
  <si>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</si>
  <si>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</si>
  <si>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</si>
  <si>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</si>
  <si>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</si>
  <si>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</si>
  <si>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</si>
  <si>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</si>
  <si>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</si>
  <si>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</si>
  <si>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00692.TW</t>
  </si>
  <si>
    <t>45.36</t>
  </si>
  <si>
    <t>2023.08.18</t>
  </si>
  <si>
    <t>2023.10.24</t>
  </si>
  <si>
    <t>2024.01.17</t>
  </si>
  <si>
    <t>00878.TW</t>
  </si>
  <si>
    <t>22.26</t>
  </si>
  <si>
    <t>2024.03.25</t>
  </si>
  <si>
    <t>2024.06.13</t>
  </si>
  <si>
    <t>2024.09.16</t>
  </si>
  <si>
    <t>2890.TW</t>
  </si>
  <si>
    <t>22.50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</si>
  <si>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</si>
  <si>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</si>
  <si>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</si>
  <si>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</si>
  <si>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</si>
  <si>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</si>
  <si>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</si>
  <si>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</si>
  <si>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</si>
  <si>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72.27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</si>
  <si>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</si>
  <si>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</si>
  <si>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</si>
  <si>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</si>
  <si>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</si>
  <si>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</si>
  <si>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</si>
  <si>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</si>
  <si>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</si>
  <si>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</si>
  <si>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</si>
  <si>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</si>
  <si>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</si>
  <si>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</si>
  <si>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</si>
  <si>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</si>
  <si>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</si>
  <si>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</si>
  <si>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</si>
  <si>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</si>
  <si>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</si>
  <si>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121.24</t>
  </si>
  <si>
    <t>2023.09.16</t>
  </si>
  <si>
    <t>2023.09.27</t>
  </si>
  <si>
    <t>2023.12.28</t>
  </si>
  <si>
    <t>2024.03.26</t>
  </si>
  <si>
    <t>2024.06.28</t>
  </si>
  <si>
    <t>2024.12.30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</si>
</sst>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I16" sqref="I16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89882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51106.020600000003</v>
      </c>
      <c r="L2" s="51"/>
      <c r="M2" s="83" t="s">
        <v>6</v>
      </c>
      <c r="N2" s="77"/>
      <c r="O2" s="54">
        <f>BND!H3*BND!D3</f>
        <v>912.09907305000013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72132.152399999992</v>
      </c>
      <c r="L3" s="40"/>
      <c r="M3" s="80" t="s">
        <v>9</v>
      </c>
      <c r="N3" s="81"/>
      <c r="O3" s="39">
        <f>VT!H3*VT!D3</f>
        <v>3523.9327423999994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10009.14222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95270.827499999999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15640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0.02</f>
        <v>0.65615999999999997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18</v>
      </c>
      <c r="B10" s="49"/>
      <c r="C10" s="70">
        <f>SUM(C2:D9)</f>
        <v>210482.65616000001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244158.14272</v>
      </c>
      <c r="L10" s="66"/>
      <c r="M10" s="48" t="s">
        <v>18</v>
      </c>
      <c r="N10" s="49"/>
      <c r="O10" s="70">
        <f>SUM(O2:P9)*投資!G2</f>
        <v>145537.33180128358</v>
      </c>
      <c r="P10" s="66"/>
      <c r="Q10" s="1"/>
      <c r="R10" s="1"/>
      <c r="S10" s="1"/>
      <c r="T10" s="1"/>
    </row>
    <row r="11" spans="1:26" ht="31.5" customHeight="1" thickBot="1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600178.13068128354</v>
      </c>
      <c r="B12" s="44"/>
      <c r="C12" s="60">
        <v>3239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596939.13068128354</v>
      </c>
      <c r="B16" s="44"/>
      <c r="C16" s="69">
        <f>C12/A12</f>
        <v>5.3967311276792041E-3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32.808</v>
      </c>
    </row>
    <row r="3" spans="1:10" ht="17.25" customHeight="1">
      <c r="A3" s="96">
        <f>('006208.TW'!E3+'00692.TW'!E3+'00878.TW'!E3+'2890.TW'!E3)-('006208.TW'!F3+'00692.TW'!F3+'00878.TW'!F3+'2890.TW'!F3)-E2+7345</f>
        <v>177329</v>
      </c>
      <c r="B3" s="96">
        <f>總資產!K10</f>
        <v>244158.14272</v>
      </c>
      <c r="C3" s="8">
        <f>C4/A3</f>
        <v>0.37686527708383855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66829.142720000003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>
      <c r="A10" s="96">
        <f>(BND!E3+VT!E3)-(BND!F3+VT!F3)</f>
        <v>125751</v>
      </c>
      <c r="B10" s="96">
        <f>總資產!O10</f>
        <v>145537.33180128358</v>
      </c>
      <c r="C10" s="8">
        <f>C11/A10</f>
        <v>0.15734532370544632</v>
      </c>
      <c r="D10" s="6"/>
      <c r="E10" s="96">
        <f>A3+A10</f>
        <v>303080</v>
      </c>
      <c r="F10" s="96">
        <f>B3+B10</f>
        <v>389695.47452128358</v>
      </c>
      <c r="G10" s="8">
        <f>G11/E10</f>
        <v>0.28578419731187665</v>
      </c>
    </row>
    <row r="11" spans="1:10" ht="18" customHeight="1">
      <c r="A11" s="97"/>
      <c r="B11" s="97"/>
      <c r="C11" s="31">
        <f>B10-A10</f>
        <v>19786.331801283581</v>
      </c>
      <c r="D11" s="6"/>
      <c r="E11" s="97"/>
      <c r="F11" s="97"/>
      <c r="G11" s="33">
        <f>F10-E10</f>
        <v>86615.474521283584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83.472972972972968</v>
      </c>
      <c r="B3" s="103">
        <f>E3/D3</f>
        <v>85.286036036036037</v>
      </c>
      <c r="C3" s="115" t="s">
        <v>39</v>
      </c>
      <c r="D3" s="110">
        <f>SUM(D7:D505)</f>
        <v>444</v>
      </c>
      <c r="E3" s="113">
        <f>SUM(E7:E505)</f>
        <v>37867</v>
      </c>
      <c r="F3" s="113">
        <f>SUM(F6:G505)</f>
        <v>805</v>
      </c>
      <c r="G3" s="8">
        <f>G4/E3</f>
        <v>0.37493860089259784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14197.800000000003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3" sqref="E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75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31.460815047021942</v>
      </c>
      <c r="B3" s="103">
        <f>E3/D3</f>
        <v>33.182445141065834</v>
      </c>
      <c r="C3" s="115" t="s">
        <v>76</v>
      </c>
      <c r="D3" s="110">
        <f>SUM(D7:D505)</f>
        <v>1595</v>
      </c>
      <c r="E3" s="113">
        <f>SUM(E7:E505)</f>
        <v>52926</v>
      </c>
      <c r="F3" s="113">
        <f>SUM(F6:G505)</f>
        <v>2746</v>
      </c>
      <c r="G3" s="8">
        <f>G4/E3</f>
        <v>0.41887163209008799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22169.199999999997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77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78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79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F33" sqref="F33:G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80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20.964523281596453</v>
      </c>
      <c r="B3" s="103">
        <f>E3/D3</f>
        <v>21.971175166297119</v>
      </c>
      <c r="C3" s="115" t="s">
        <v>81</v>
      </c>
      <c r="D3" s="110">
        <f>SUM(D7:D505)</f>
        <v>451</v>
      </c>
      <c r="E3" s="113">
        <f>SUM(E7:E505)</f>
        <v>9909</v>
      </c>
      <c r="F3" s="113">
        <f>SUM(F6:G505)</f>
        <v>454</v>
      </c>
      <c r="G3" s="8">
        <f>G4/E3</f>
        <v>5.896255928953479E-2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584.26000000000022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82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83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84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36">
        <v>22.32</v>
      </c>
      <c r="D30" s="27">
        <v>22</v>
      </c>
      <c r="E30" s="27">
        <v>492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36"/>
      <c r="D31" s="27"/>
      <c r="E31" s="27"/>
      <c r="F31" s="98">
        <v>209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6">
        <v>22</v>
      </c>
      <c r="D32" s="27">
        <v>9</v>
      </c>
      <c r="E32" s="27">
        <v>199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36">
        <v>22.41</v>
      </c>
      <c r="D33" s="27">
        <v>22</v>
      </c>
      <c r="E33" s="27">
        <v>494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5" zoomScale="115" zoomScaleNormal="115" workbookViewId="0">
      <selection activeCell="F34" sqref="F34:G3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85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17.327760772309865</v>
      </c>
      <c r="B3" s="103">
        <f>E3/D3</f>
        <v>18.28843889804568</v>
      </c>
      <c r="C3" s="116" t="s">
        <v>86</v>
      </c>
      <c r="D3" s="110">
        <f>SUM(D7:D505)</f>
        <v>4247</v>
      </c>
      <c r="E3" s="113">
        <f>SUM(E7:E505)</f>
        <v>77671</v>
      </c>
      <c r="F3" s="113">
        <f>SUM(F6:G505)</f>
        <v>4080</v>
      </c>
      <c r="G3" s="8">
        <f>G4/E3</f>
        <v>0.28281469274246501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21966.5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77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87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88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89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90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91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92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93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44" sqref="F44:G4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94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95</v>
      </c>
      <c r="J2" s="28" t="s">
        <v>27</v>
      </c>
    </row>
    <row r="3" spans="1:10" ht="18.75" customHeight="1">
      <c r="A3" s="100">
        <f>(E3-F3)/D3</f>
        <v>2241.9490496378371</v>
      </c>
      <c r="B3" s="103">
        <f>E3/D3</f>
        <v>2298.1265324508154</v>
      </c>
      <c r="C3" s="116">
        <f>H3*I3</f>
        <v>2371.0341599999997</v>
      </c>
      <c r="D3" s="110">
        <f>SUM(D7:D505)</f>
        <v>12.620715000000002</v>
      </c>
      <c r="E3" s="113">
        <f>SUM(E7:E505)</f>
        <v>29004</v>
      </c>
      <c r="F3" s="113">
        <f>SUM(F6:G505)</f>
        <v>709</v>
      </c>
      <c r="G3" s="8">
        <f>G4/E3</f>
        <v>5.6169714129926974E-2</v>
      </c>
      <c r="H3" s="105" t="s">
        <v>96</v>
      </c>
      <c r="I3" s="109">
        <f>投資!G2</f>
        <v>32.808</v>
      </c>
      <c r="J3" s="106">
        <f>SUM(J7:J505)</f>
        <v>905.09000000000015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1629.1463886244019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97</v>
      </c>
      <c r="J5" s="101" t="s">
        <v>98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99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100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101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101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87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102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103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104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105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106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107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108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109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110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111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112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113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114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115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116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117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J33" sqref="J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94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95</v>
      </c>
      <c r="J2" s="28" t="s">
        <v>27</v>
      </c>
    </row>
    <row r="3" spans="1:10" ht="18.75" customHeight="1">
      <c r="A3" s="100">
        <f>(E3-F3)/D3</f>
        <v>3352.9486240855222</v>
      </c>
      <c r="B3" s="103">
        <f>E3/D3</f>
        <v>3406.4135945524908</v>
      </c>
      <c r="C3" s="115">
        <f>H3*I3</f>
        <v>3977.64192</v>
      </c>
      <c r="D3" s="110">
        <f>SUM(D7:D505)</f>
        <v>29.065759999999997</v>
      </c>
      <c r="E3" s="113">
        <f>SUM(E7:E505)</f>
        <v>99010</v>
      </c>
      <c r="F3" s="113">
        <f>SUM(F6:G505)</f>
        <v>1554</v>
      </c>
      <c r="G3" s="8">
        <f>G4/E3</f>
        <v>0.18338738928046858</v>
      </c>
      <c r="H3" s="105" t="s">
        <v>118</v>
      </c>
      <c r="I3" s="118">
        <f>投資!G2</f>
        <v>32.808</v>
      </c>
      <c r="J3" s="106">
        <f>SUM(J7:J505)</f>
        <v>3074.5799999999995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18157.185412659193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97</v>
      </c>
      <c r="J5" s="101" t="s">
        <v>98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100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119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119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120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121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105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122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123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91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124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2025-02-05T07:00:11Z</dcterms:modified>
  <dc:language>en-US</dc:language>
</cp:coreProperties>
</file>