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12" documentId="11_CB65AA36E78D3FA6E88DBDD63BEA33789D5C5276" xr6:coauthVersionLast="47" xr6:coauthVersionMax="47" xr10:uidLastSave="{46B2E09D-4A60-4A0D-942B-15AEFF2C3D84}"/>
  <bookViews>
    <workbookView xWindow="-120" yWindow="-120" windowWidth="29040" windowHeight="15720" tabRatio="679" activeTab="4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B3" i="7" s="1"/>
  <c r="D3" i="7"/>
  <c r="G4" i="7" s="1"/>
  <c r="G3" i="7" s="1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C3" i="6" s="1"/>
  <c r="G4" i="6" s="1"/>
  <c r="G3" i="6" s="1"/>
  <c r="F3" i="6"/>
  <c r="A10" i="2" s="1"/>
  <c r="E3" i="6"/>
  <c r="B3" i="6" s="1"/>
  <c r="D3" i="6"/>
  <c r="F3" i="5"/>
  <c r="E3" i="5"/>
  <c r="D3" i="5"/>
  <c r="K4" i="1" s="1"/>
  <c r="F3" i="4"/>
  <c r="E3" i="4"/>
  <c r="D3" i="4"/>
  <c r="F3" i="3"/>
  <c r="E3" i="3"/>
  <c r="D3" i="3"/>
  <c r="G10" i="1"/>
  <c r="C10" i="1"/>
  <c r="C7" i="1"/>
  <c r="O3" i="1"/>
  <c r="O2" i="1"/>
  <c r="O10" i="1" s="1"/>
  <c r="B10" i="2" s="1"/>
  <c r="B3" i="5" l="1"/>
  <c r="A3" i="5"/>
  <c r="G4" i="4"/>
  <c r="G3" i="4" s="1"/>
  <c r="B3" i="4"/>
  <c r="A3" i="4"/>
  <c r="K3" i="1"/>
  <c r="G4" i="3"/>
  <c r="G3" i="3" s="1"/>
  <c r="B3" i="3"/>
  <c r="C11" i="2"/>
  <c r="C10" i="2" s="1"/>
  <c r="K2" i="1"/>
  <c r="K10" i="1" s="1"/>
  <c r="B3" i="2" s="1"/>
  <c r="G4" i="5"/>
  <c r="G3" i="5" s="1"/>
  <c r="A3" i="6"/>
  <c r="A3" i="2"/>
  <c r="E10" i="2" s="1"/>
  <c r="A3" i="3"/>
  <c r="A3" i="7"/>
  <c r="C4" i="2" l="1"/>
  <c r="C3" i="2" s="1"/>
  <c r="F10" i="2"/>
  <c r="G11" i="2" s="1"/>
  <c r="G10" i="2" s="1"/>
  <c r="A12" i="1"/>
  <c r="A16" i="1" l="1"/>
  <c r="C16" i="1"/>
</calcChain>
</file>

<file path=xl/sharedStrings.xml><?xml version="1.0" encoding="utf-8"?>
<sst xmlns="http://schemas.openxmlformats.org/spreadsheetml/2006/main" count="309" uniqueCount="127">
  <si>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</si>
  <si>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</si>
  <si>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</si>
  <si>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</si>
  <si>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</si>
  <si>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</si>
  <si>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</si>
  <si>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</si>
  <si>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</si>
  <si>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</si>
  <si>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</si>
  <si>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</si>
  <si>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</si>
  <si>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</si>
  <si>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</si>
  <si>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</si>
  <si>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</si>
  <si>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</si>
  <si>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</si>
  <si>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</si>
  <si>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</si>
  <si>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</si>
  <si>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</si>
  <si>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</si>
  <si>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</si>
  <si>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</si>
  <si>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</si>
  <si>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</si>
  <si>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</si>
  <si>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</si>
  <si>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</si>
  <si>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</si>
  <si>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</si>
  <si>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</si>
  <si>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</si>
  <si>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</si>
  <si>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</si>
  <si>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</si>
  <si>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100.15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</si>
  <si>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</si>
  <si>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</si>
  <si>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</si>
  <si>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</si>
  <si>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</si>
  <si>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</si>
  <si>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</si>
  <si>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</si>
  <si>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</si>
  <si>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</si>
  <si>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</si>
  <si>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</si>
  <si>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</si>
  <si>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</si>
  <si>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</si>
  <si>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</si>
  <si>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</si>
  <si>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</si>
  <si>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</si>
  <si>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</si>
  <si>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</si>
  <si>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</si>
  <si>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</si>
  <si>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</si>
  <si>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</si>
  <si>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</si>
  <si>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</si>
  <si>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</si>
  <si>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</si>
  <si>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</si>
  <si>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</si>
  <si>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</si>
  <si>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</si>
  <si>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</si>
  <si>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</si>
  <si>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</si>
  <si>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</si>
  <si>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</si>
  <si>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00692.TW</t>
  </si>
  <si>
    <t>39.86</t>
  </si>
  <si>
    <t>2023.08.18</t>
  </si>
  <si>
    <t>2023.10.24</t>
  </si>
  <si>
    <t>2024.01.17</t>
  </si>
  <si>
    <t>2890.TW</t>
  </si>
  <si>
    <t>22.05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</si>
  <si>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</si>
  <si>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</si>
  <si>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</si>
  <si>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</si>
  <si>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</si>
  <si>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</si>
  <si>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</si>
  <si>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</si>
  <si>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</si>
  <si>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72.6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</si>
  <si>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</si>
  <si>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</si>
  <si>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</si>
  <si>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</si>
  <si>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</si>
  <si>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</si>
  <si>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</si>
  <si>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</si>
  <si>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</si>
  <si>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</si>
  <si>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</si>
  <si>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</si>
  <si>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</si>
  <si>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</si>
  <si>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</si>
  <si>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</si>
  <si>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</si>
  <si>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</si>
  <si>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</si>
  <si>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</si>
  <si>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</si>
  <si>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</si>
  <si>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</si>
  <si>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</si>
  <si>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118.8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</si>
  <si>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</si>
  <si>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</si>
  <si>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</si>
  <si>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</si>
  <si>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</si>
  <si>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</si>
  <si>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</si>
  <si>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2025.05.06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</si>
</sst>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97702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61607.172350000001</v>
      </c>
      <c r="L2" s="51"/>
      <c r="M2" s="83" t="s">
        <v>6</v>
      </c>
      <c r="N2" s="77"/>
      <c r="O2" s="54">
        <f>BND!H3*BND!D3</f>
        <v>1006.5855690000002</v>
      </c>
      <c r="P2" s="51"/>
    </row>
    <row r="3" spans="1:26" ht="17.25" customHeight="1" x14ac:dyDescent="0.25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67081.828959999999</v>
      </c>
      <c r="L3" s="40"/>
      <c r="M3" s="80" t="s">
        <v>9</v>
      </c>
      <c r="N3" s="81"/>
      <c r="O3" s="39">
        <f>VT!H3*VT!D3</f>
        <v>3737.54898</v>
      </c>
      <c r="P3" s="40"/>
    </row>
    <row r="4" spans="1:26" ht="15.75" customHeight="1" x14ac:dyDescent="0.25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96948.7785</v>
      </c>
      <c r="L4" s="40"/>
      <c r="M4" s="80"/>
      <c r="N4" s="81"/>
      <c r="O4" s="39"/>
      <c r="P4" s="40"/>
    </row>
    <row r="5" spans="1:26" ht="16.5" customHeight="1" x14ac:dyDescent="0.25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16300</v>
      </c>
      <c r="L5" s="40"/>
      <c r="M5" s="80"/>
      <c r="N5" s="81"/>
      <c r="O5" s="39"/>
      <c r="P5" s="40"/>
    </row>
    <row r="6" spans="1:26" ht="17.25" customHeight="1" x14ac:dyDescent="0.25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 x14ac:dyDescent="0.25">
      <c r="A7" s="47" t="s">
        <v>15</v>
      </c>
      <c r="B7" s="46"/>
      <c r="C7" s="41">
        <f>投資!G2 * 0.02</f>
        <v>0.60433999999999999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17</v>
      </c>
      <c r="B10" s="49"/>
      <c r="C10" s="70">
        <f>SUM(C2:D9)</f>
        <v>218302.60433999999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241937.77980999998</v>
      </c>
      <c r="L10" s="66"/>
      <c r="M10" s="48" t="s">
        <v>17</v>
      </c>
      <c r="N10" s="49"/>
      <c r="O10" s="70">
        <f>SUM(O2:P9)*投資!G2</f>
        <v>143353.513667133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603593.89781713299</v>
      </c>
      <c r="B12" s="44"/>
      <c r="C12" s="60">
        <v>4420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599173.89781713299</v>
      </c>
      <c r="B16" s="44"/>
      <c r="C16" s="69">
        <f>C12/A12</f>
        <v>7.3228043159228543E-3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 x14ac:dyDescent="0.3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30.216999999999999</v>
      </c>
    </row>
    <row r="3" spans="1:10" ht="17.25" customHeight="1" x14ac:dyDescent="0.3">
      <c r="A3" s="96">
        <f>('006208.TW'!E3+'00692.TW'!E3+'2890.TW'!E3)-('006208.TW'!F3+'00692.TW'!F3+'2890.TW'!F3)-E2+7345</f>
        <v>193662</v>
      </c>
      <c r="B3" s="96">
        <f>總資產!K10</f>
        <v>241937.77980999998</v>
      </c>
      <c r="C3" s="8">
        <f>C4/A3</f>
        <v>0.24927853585112195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48275.779809999978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 x14ac:dyDescent="0.3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 x14ac:dyDescent="0.3">
      <c r="A10" s="96">
        <f>(BND!E3+VT!E3)-(BND!F3+VT!F3)</f>
        <v>137098</v>
      </c>
      <c r="B10" s="96">
        <f>總資產!O10</f>
        <v>143353.513667133</v>
      </c>
      <c r="C10" s="8">
        <f>C11/A10</f>
        <v>4.5628044662453113E-2</v>
      </c>
      <c r="D10" s="6"/>
      <c r="E10" s="96">
        <f>A3+A10</f>
        <v>330760</v>
      </c>
      <c r="F10" s="96">
        <f>B3+B10</f>
        <v>385291.29347713297</v>
      </c>
      <c r="G10" s="8">
        <f>G11/E10</f>
        <v>0.16486665097694092</v>
      </c>
    </row>
    <row r="11" spans="1:10" ht="18" customHeight="1" x14ac:dyDescent="0.3">
      <c r="A11" s="97"/>
      <c r="B11" s="97"/>
      <c r="C11" s="31">
        <f>B10-A10</f>
        <v>6255.5136671329965</v>
      </c>
      <c r="D11" s="6"/>
      <c r="E11" s="97"/>
      <c r="F11" s="97"/>
      <c r="G11" s="33">
        <f>F10-E10</f>
        <v>54531.293477132975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F14" sqref="F14:G1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 x14ac:dyDescent="0.3">
      <c r="A3" s="100">
        <f>(E3-F3)/D3</f>
        <v>89.855753646677471</v>
      </c>
      <c r="B3" s="103">
        <f>E3/D3</f>
        <v>91.160453808752024</v>
      </c>
      <c r="C3" s="115" t="s">
        <v>38</v>
      </c>
      <c r="D3" s="110">
        <f>SUM(D7:D505)</f>
        <v>617</v>
      </c>
      <c r="E3" s="113">
        <f>SUM(E7:E505)</f>
        <v>56246</v>
      </c>
      <c r="F3" s="113">
        <f>SUM(F6:G505)</f>
        <v>805</v>
      </c>
      <c r="G3" s="8">
        <f>G4/E3</f>
        <v>0.11292447462930702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6351.5500000000029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76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126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J40" sqref="J40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77</v>
      </c>
      <c r="G1" s="46"/>
      <c r="H1" s="111"/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 x14ac:dyDescent="0.3">
      <c r="A3" s="100">
        <f>(E3-F3)/D3</f>
        <v>32.007701421800945</v>
      </c>
      <c r="B3" s="103">
        <f>E3/D3</f>
        <v>33.634478672985779</v>
      </c>
      <c r="C3" s="115" t="s">
        <v>78</v>
      </c>
      <c r="D3" s="110">
        <f>SUM(D7:D505)</f>
        <v>1688</v>
      </c>
      <c r="E3" s="113">
        <f>SUM(E7:E505)</f>
        <v>56775</v>
      </c>
      <c r="F3" s="113">
        <f>SUM(F6:G505)</f>
        <v>2746</v>
      </c>
      <c r="G3" s="8">
        <f>G4/E3</f>
        <v>0.23345979744605888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13254.679999999993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79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80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81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76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126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abSelected="1" zoomScaleNormal="100" workbookViewId="0">
      <selection activeCell="F38" sqref="F38:G38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82</v>
      </c>
      <c r="G1" s="46"/>
      <c r="H1" s="111"/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 x14ac:dyDescent="0.3">
      <c r="A3" s="100">
        <f>(E3-F3)/D3</f>
        <v>17.494557823129252</v>
      </c>
      <c r="B3" s="103">
        <f>E3/D3</f>
        <v>18.419727891156462</v>
      </c>
      <c r="C3" s="116" t="s">
        <v>83</v>
      </c>
      <c r="D3" s="110">
        <f>SUM(D7:D505)</f>
        <v>4410</v>
      </c>
      <c r="E3" s="113">
        <f>SUM(E7:E505)</f>
        <v>81231</v>
      </c>
      <c r="F3" s="113">
        <f>SUM(F6:G505)</f>
        <v>4080</v>
      </c>
      <c r="G3" s="8">
        <f>G4/E3</f>
        <v>0.24731321786017654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20089.5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79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84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85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86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87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88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89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90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76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126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Normal="100" workbookViewId="0">
      <selection activeCell="F51" sqref="F51:G51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91</v>
      </c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92</v>
      </c>
      <c r="J2" s="28" t="s">
        <v>26</v>
      </c>
    </row>
    <row r="3" spans="1:10" ht="18.75" customHeight="1" x14ac:dyDescent="0.3">
      <c r="A3" s="100">
        <f>(E3-F3)/D3</f>
        <v>2229.7448613630972</v>
      </c>
      <c r="B3" s="103">
        <f>E3/D3</f>
        <v>2308.2890034955381</v>
      </c>
      <c r="C3" s="116">
        <f>H3*I3</f>
        <v>2193.7541999999999</v>
      </c>
      <c r="D3" s="110">
        <f>SUM(D7:D505)</f>
        <v>13.864815000000004</v>
      </c>
      <c r="E3" s="113">
        <f>SUM(E7:E505)</f>
        <v>32004</v>
      </c>
      <c r="F3" s="113">
        <f>SUM(F6:G505)</f>
        <v>1089</v>
      </c>
      <c r="G3" s="8">
        <f>G4/E3</f>
        <v>-1.5591921682508281E-2</v>
      </c>
      <c r="H3" s="105" t="s">
        <v>93</v>
      </c>
      <c r="I3" s="109">
        <f>投資!G2</f>
        <v>30.216999999999999</v>
      </c>
      <c r="J3" s="106">
        <f>SUM(J7:J505)</f>
        <v>996.0200000000001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-499.00386152699502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94</v>
      </c>
      <c r="J5" s="101" t="s">
        <v>95</v>
      </c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96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97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98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98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84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99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100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101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102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103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104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105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106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107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108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109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110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111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112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113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114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115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75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116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 t="s">
        <v>76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 x14ac:dyDescent="0.3">
      <c r="A50" s="18">
        <v>45</v>
      </c>
      <c r="B50" s="26" t="s">
        <v>117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K36" sqref="K36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91</v>
      </c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92</v>
      </c>
      <c r="J2" s="28" t="s">
        <v>26</v>
      </c>
    </row>
    <row r="3" spans="1:10" ht="18.75" customHeight="1" x14ac:dyDescent="0.3">
      <c r="A3" s="100">
        <f>(E3-F3)/D3</f>
        <v>3375.0836356932505</v>
      </c>
      <c r="B3" s="103">
        <f>E3/D3</f>
        <v>3433.1558111112699</v>
      </c>
      <c r="C3" s="115">
        <f>H3*I3</f>
        <v>3589.7795999999998</v>
      </c>
      <c r="D3" s="110">
        <f>SUM(D7:D505)</f>
        <v>31.460850000000001</v>
      </c>
      <c r="E3" s="113">
        <f>SUM(E7:E505)</f>
        <v>108010</v>
      </c>
      <c r="F3" s="113">
        <f>SUM(F6:G505)</f>
        <v>1827</v>
      </c>
      <c r="G3" s="8">
        <f>G4/E3</f>
        <v>6.2536038595130072E-2</v>
      </c>
      <c r="H3" s="105" t="s">
        <v>118</v>
      </c>
      <c r="I3" s="118">
        <f>投資!G2</f>
        <v>30.216999999999999</v>
      </c>
      <c r="J3" s="106">
        <f>SUM(J7:J505)</f>
        <v>3347.3299999999995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6754.5175286599988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94</v>
      </c>
      <c r="J5" s="101" t="s">
        <v>95</v>
      </c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97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119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119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120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121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102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122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123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88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124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75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125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76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 x14ac:dyDescent="0.3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2025-05-06T14:57:20Z</dcterms:modified>
  <dc:language>en-US</dc:language>
</cp:coreProperties>
</file>