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" documentId="11_A936020632012D0B825FBF27D71C6A758FDF75B9" xr6:coauthVersionLast="47" xr6:coauthVersionMax="47" xr10:uidLastSave="{364145E2-C9FA-4E8A-B8F5-8F2A096B9E6C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A3" i="10" s="1"/>
  <c r="D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A3" i="9" s="1"/>
  <c r="E3" i="9"/>
  <c r="B3" i="9" s="1"/>
  <c r="D3" i="9"/>
  <c r="G4" i="9" s="1"/>
  <c r="G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5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A3" i="7" s="1"/>
  <c r="D3" i="7"/>
  <c r="B3" i="7"/>
  <c r="F3" i="6"/>
  <c r="E3" i="6"/>
  <c r="D3" i="6"/>
  <c r="G4" i="6" s="1"/>
  <c r="G3" i="6" s="1"/>
  <c r="B3" i="6"/>
  <c r="A3" i="6"/>
  <c r="F3" i="5"/>
  <c r="E3" i="5"/>
  <c r="B3" i="5" s="1"/>
  <c r="D3" i="5"/>
  <c r="G4" i="5" s="1"/>
  <c r="G3" i="5" s="1"/>
  <c r="F3" i="4"/>
  <c r="E3" i="4"/>
  <c r="A3" i="4" s="1"/>
  <c r="D3" i="4"/>
  <c r="G4" i="4" s="1"/>
  <c r="G3" i="4" s="1"/>
  <c r="F3" i="3"/>
  <c r="E3" i="3"/>
  <c r="D3" i="3"/>
  <c r="G4" i="3" s="1"/>
  <c r="G3" i="3" s="1"/>
  <c r="B3" i="3"/>
  <c r="A3" i="3"/>
  <c r="G10" i="1"/>
  <c r="C10" i="1"/>
  <c r="C6" i="1"/>
  <c r="O5" i="1"/>
  <c r="O4" i="1"/>
  <c r="K4" i="1"/>
  <c r="O2" i="1"/>
  <c r="K3" i="1" l="1"/>
  <c r="K2" i="1"/>
  <c r="B3" i="4"/>
  <c r="A3" i="8"/>
  <c r="O3" i="1"/>
  <c r="O10" i="1" s="1"/>
  <c r="B10" i="2" s="1"/>
  <c r="C11" i="2" s="1"/>
  <c r="C10" i="2" s="1"/>
  <c r="A3" i="2"/>
  <c r="K5" i="1"/>
  <c r="A3" i="5"/>
  <c r="A10" i="2"/>
  <c r="E10" i="2" l="1"/>
  <c r="K10" i="1"/>
  <c r="A12" i="1" l="1"/>
  <c r="B3" i="2"/>
  <c r="C4" i="2" l="1"/>
  <c r="C3" i="2" s="1"/>
  <c r="F10" i="2"/>
  <c r="G11" i="2" s="1"/>
  <c r="G10" i="2" s="1"/>
  <c r="A16" i="1"/>
  <c r="C16" i="1"/>
</calcChain>
</file>

<file path=xl/sharedStrings.xml><?xml version="1.0" encoding="utf-8"?>
<sst xmlns="http://schemas.openxmlformats.org/spreadsheetml/2006/main" count="333" uniqueCount="107">
  <si>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</si>
  <si>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</si>
  <si>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</si>
  <si>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</si>
  <si>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</si>
  <si>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</si>
  <si>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</si>
  <si>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</si>
  <si>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</si>
  <si>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</si>
  <si>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</si>
  <si>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</si>
  <si>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</si>
  <si>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</si>
  <si>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</si>
  <si>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</si>
  <si>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</si>
  <si>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</si>
  <si>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</si>
  <si>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</si>
  <si>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</si>
  <si>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</si>
  <si>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</si>
  <si>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</si>
  <si>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</si>
  <si>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</si>
  <si>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</si>
  <si>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</si>
  <si>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</si>
  <si>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</si>
  <si>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</si>
  <si>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</si>
  <si>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</si>
  <si>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</si>
  <si>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</si>
  <si>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</si>
  <si>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</si>
  <si>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</si>
  <si>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</si>
  <si>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</si>
  <si>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</si>
  <si>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</si>
  <si>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</si>
  <si>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</si>
  <si>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95.40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</si>
  <si>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</si>
  <si>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</si>
  <si>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</si>
  <si>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</si>
  <si>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</si>
  <si>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</si>
  <si>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</si>
  <si>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</si>
  <si>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</si>
  <si>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</si>
  <si>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</si>
  <si>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</si>
  <si>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</si>
  <si>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</si>
  <si>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</si>
  <si>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</si>
  <si>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</si>
  <si>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</si>
  <si>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</si>
  <si>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</si>
  <si>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</si>
  <si>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</si>
  <si>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</si>
  <si>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</si>
  <si>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39.21</t>
  </si>
  <si>
    <t>2023.08.18</t>
  </si>
  <si>
    <t>2023.10.24</t>
  </si>
  <si>
    <t>2024.01.17</t>
  </si>
  <si>
    <t>00878.TW</t>
  </si>
  <si>
    <t>23.16</t>
  </si>
  <si>
    <t>2024.03.25</t>
  </si>
  <si>
    <t>2890.TW</t>
  </si>
  <si>
    <t>23.05</t>
  </si>
  <si>
    <t>2023.09.13</t>
  </si>
  <si>
    <t>2023.10.25</t>
  </si>
  <si>
    <t>2023.10.31</t>
  </si>
  <si>
    <t>2023.12.07</t>
  </si>
  <si>
    <t>USD</t>
  </si>
  <si>
    <t>目前匯率</t>
  </si>
  <si>
    <t>71.38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</si>
  <si>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</si>
  <si>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</si>
  <si>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</si>
  <si>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</si>
  <si>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</si>
  <si>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</si>
  <si>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</si>
  <si>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</si>
  <si>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</si>
  <si>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</si>
  <si>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</si>
  <si>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</si>
  <si>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</si>
  <si>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50.36</t>
  </si>
  <si>
    <t>2023.09.27</t>
  </si>
  <si>
    <t>2023.12.28</t>
  </si>
  <si>
    <t>2024.03.26</t>
  </si>
  <si>
    <t>110.58</t>
  </si>
  <si>
    <t>2023.09.16</t>
  </si>
  <si>
    <t>258.05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</si>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</sst>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K7" sqref="K7:L7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45565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31197.326400000002</v>
      </c>
      <c r="L2" s="64"/>
      <c r="M2" s="96" t="s">
        <v>7</v>
      </c>
      <c r="N2" s="90"/>
      <c r="O2" s="67">
        <f>BND!H3*BND!D3</f>
        <v>660.31460909999998</v>
      </c>
      <c r="P2" s="64"/>
    </row>
    <row r="3" spans="1:26" ht="17.25" customHeight="1" x14ac:dyDescent="0.25">
      <c r="A3" s="60" t="s">
        <v>8</v>
      </c>
      <c r="B3" s="59"/>
      <c r="C3" s="54">
        <v>0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54142.93245</v>
      </c>
      <c r="L3" s="53"/>
      <c r="M3" s="93" t="s">
        <v>11</v>
      </c>
      <c r="N3" s="94"/>
      <c r="O3" s="52">
        <f>VEA!H3*VEA!D3</f>
        <v>373.28926976000002</v>
      </c>
      <c r="P3" s="53"/>
    </row>
    <row r="4" spans="1:26" ht="15.75" customHeight="1" x14ac:dyDescent="0.25">
      <c r="A4" s="60" t="s">
        <v>12</v>
      </c>
      <c r="B4" s="59"/>
      <c r="C4" s="54">
        <v>44756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6118.9877999999999</v>
      </c>
      <c r="L4" s="53"/>
      <c r="M4" s="93" t="s">
        <v>14</v>
      </c>
      <c r="N4" s="94"/>
      <c r="O4" s="52">
        <f>VT!H3*VT!D3</f>
        <v>1800.6382764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85810.493900000001</v>
      </c>
      <c r="L5" s="53"/>
      <c r="M5" s="93" t="s">
        <v>17</v>
      </c>
      <c r="N5" s="94"/>
      <c r="O5" s="52">
        <f>VTI!H3*VTI!D3</f>
        <v>347.82404669999994</v>
      </c>
      <c r="P5" s="53"/>
    </row>
    <row r="6" spans="1:26" ht="17.25" customHeight="1" x14ac:dyDescent="0.25">
      <c r="A6" s="60" t="s">
        <v>18</v>
      </c>
      <c r="B6" s="59"/>
      <c r="C6" s="54">
        <f>投資!G2 * 2.47</f>
        <v>79.986010000000007</v>
      </c>
      <c r="D6" s="53"/>
      <c r="E6" s="58"/>
      <c r="F6" s="59"/>
      <c r="G6" s="80"/>
      <c r="H6" s="53"/>
      <c r="I6" s="77" t="s">
        <v>19</v>
      </c>
      <c r="J6" s="59"/>
      <c r="K6" s="84">
        <v>6552</v>
      </c>
      <c r="L6" s="53"/>
      <c r="M6" s="66"/>
      <c r="N6" s="59"/>
      <c r="O6" s="52"/>
      <c r="P6" s="53"/>
    </row>
    <row r="7" spans="1:26" ht="17.25" customHeight="1" x14ac:dyDescent="0.25">
      <c r="A7" s="60" t="s">
        <v>20</v>
      </c>
      <c r="B7" s="59"/>
      <c r="C7" s="54">
        <v>4091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25">
      <c r="A8" s="60" t="s">
        <v>21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25">
      <c r="A9" s="68" t="s">
        <v>22</v>
      </c>
      <c r="B9" s="69"/>
      <c r="C9" s="99">
        <v>3239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97910.986009999993</v>
      </c>
      <c r="D10" s="79"/>
      <c r="E10" s="61" t="s">
        <v>23</v>
      </c>
      <c r="F10" s="62"/>
      <c r="G10" s="83">
        <f>SUM(G2:H9)*投資!G2</f>
        <v>34671.182779999996</v>
      </c>
      <c r="H10" s="79"/>
      <c r="I10" s="61" t="s">
        <v>23</v>
      </c>
      <c r="J10" s="62"/>
      <c r="K10" s="83">
        <f>SUM(K2:L9)</f>
        <v>183821.74054999999</v>
      </c>
      <c r="L10" s="79"/>
      <c r="M10" s="61" t="s">
        <v>23</v>
      </c>
      <c r="N10" s="62"/>
      <c r="O10" s="83">
        <f>SUM(O2:P9)*投資!G2</f>
        <v>103044.84981807068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419448.75915807066</v>
      </c>
      <c r="B12" s="57"/>
      <c r="C12" s="73">
        <v>10207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409241.75915807066</v>
      </c>
      <c r="B16" s="57"/>
      <c r="C16" s="82">
        <f>C12/A12</f>
        <v>2.4334319215743486E-2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20" sqref="J20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37</v>
      </c>
      <c r="D1" s="121"/>
      <c r="E1" s="121"/>
      <c r="F1" s="125" t="s">
        <v>17</v>
      </c>
      <c r="G1" s="59"/>
      <c r="H1" s="124" t="s">
        <v>82</v>
      </c>
      <c r="I1" s="108"/>
      <c r="J1" s="59"/>
    </row>
    <row r="2" spans="1:10" ht="21.75" customHeight="1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83</v>
      </c>
      <c r="J2" s="40"/>
    </row>
    <row r="3" spans="1:10" ht="18.75" customHeight="1" x14ac:dyDescent="0.25">
      <c r="A3" s="113">
        <f>(E3-F3)/D3</f>
        <v>7390.0469918257686</v>
      </c>
      <c r="B3" s="116">
        <f>E3/D3</f>
        <v>7421.2067121005084</v>
      </c>
      <c r="C3" s="128">
        <f>H3*I3</f>
        <v>8356.4331500000008</v>
      </c>
      <c r="D3" s="123">
        <f>SUM(D7:D505)</f>
        <v>1.3478939999999997</v>
      </c>
      <c r="E3" s="126">
        <f>SUM(E7:E505)</f>
        <v>10003</v>
      </c>
      <c r="F3" s="126">
        <f>SUM(F6:G505)</f>
        <v>42</v>
      </c>
      <c r="G3" s="8">
        <f>G4/E3</f>
        <v>0.13021954456524021</v>
      </c>
      <c r="H3" s="118" t="s">
        <v>104</v>
      </c>
      <c r="I3" s="122">
        <f>投資!G2</f>
        <v>32.383000000000003</v>
      </c>
      <c r="J3" s="119"/>
    </row>
    <row r="4" spans="1:10" ht="18.75" customHeight="1" x14ac:dyDescent="0.25">
      <c r="A4" s="110"/>
      <c r="B4" s="110"/>
      <c r="C4" s="115"/>
      <c r="D4" s="110"/>
      <c r="E4" s="110"/>
      <c r="F4" s="110"/>
      <c r="G4" s="47">
        <f>D3*C3-E3+F3</f>
        <v>1302.5861042860979</v>
      </c>
      <c r="H4" s="115"/>
      <c r="I4" s="115"/>
      <c r="J4" s="115"/>
    </row>
    <row r="5" spans="1:10" x14ac:dyDescent="0.25">
      <c r="A5" s="5" t="s">
        <v>45</v>
      </c>
      <c r="B5" s="37" t="s">
        <v>46</v>
      </c>
      <c r="C5" s="5" t="s">
        <v>47</v>
      </c>
      <c r="D5" s="5" t="s">
        <v>48</v>
      </c>
      <c r="E5" s="5" t="s">
        <v>49</v>
      </c>
      <c r="F5" s="139" t="s">
        <v>50</v>
      </c>
      <c r="G5" s="59"/>
      <c r="H5" s="114" t="s">
        <v>47</v>
      </c>
      <c r="I5" s="114" t="s">
        <v>85</v>
      </c>
      <c r="J5" s="114" t="s">
        <v>86</v>
      </c>
    </row>
    <row r="6" spans="1:10" x14ac:dyDescent="0.25">
      <c r="A6" s="26">
        <v>1</v>
      </c>
      <c r="B6" s="137" t="s">
        <v>51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25">
      <c r="A7" s="26">
        <v>2</v>
      </c>
      <c r="B7" s="38" t="s">
        <v>88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89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105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25">
      <c r="A10" s="26">
        <v>5</v>
      </c>
      <c r="B10" s="38" t="s">
        <v>57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59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60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92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25">
      <c r="A14" s="26">
        <v>9</v>
      </c>
      <c r="B14" s="38" t="s">
        <v>62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93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65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106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25">
      <c r="A18" s="26">
        <v>13</v>
      </c>
      <c r="B18" s="38" t="s">
        <v>66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67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25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25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25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25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25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25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25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25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25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25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25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25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25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25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25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25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25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25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25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25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25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25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25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25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25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25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25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25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25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25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25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25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25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25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25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25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25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25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25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25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25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25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25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25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25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25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25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25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25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25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25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25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25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25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25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25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25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25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25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25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25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25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25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25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25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25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25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25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25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25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25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25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25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25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25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25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25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25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25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25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25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25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25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25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25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25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25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25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25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25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25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25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25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25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25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25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25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25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25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25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25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25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25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25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25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25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25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25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25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25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25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25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25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25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25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25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25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25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25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25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25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25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25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25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25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25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25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25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25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25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25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25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25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25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25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25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25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25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25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25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25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25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25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25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25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25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25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25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25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25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25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25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25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25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25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25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25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25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25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25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25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25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25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25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25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25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25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25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25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25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25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25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25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25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25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25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25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25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25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25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25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25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25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25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25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25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25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25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25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25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25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25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25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25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25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25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25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25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25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25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25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25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25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25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25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25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25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25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25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25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25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25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25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25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25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25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25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25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25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25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25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25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25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25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25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25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25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25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25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25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25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25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25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25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25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25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25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25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25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25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25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25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25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25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25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25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25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25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25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25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25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25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25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25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25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25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25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25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25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25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25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25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25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25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25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25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25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25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25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25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25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25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25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25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25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25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25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25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25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25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25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25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25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25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25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25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25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25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25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25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25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25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25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25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25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25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25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25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25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25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25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25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25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25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25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25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25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25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25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25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25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25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25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25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25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25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25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25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25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25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25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25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25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25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25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25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25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25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25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25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25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25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25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25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25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25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25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25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25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25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25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25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25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25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25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25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25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25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25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25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25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25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25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25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25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25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25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25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25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25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25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25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25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25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25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25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25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25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25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25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25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25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25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25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25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25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25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25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25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25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25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25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25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25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25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25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25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25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25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25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25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25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25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25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25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25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25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25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25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25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25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25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25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25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25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25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25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25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25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25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25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25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25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25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25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25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25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25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25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25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25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25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25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25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25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25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25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25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25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25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25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25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25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25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25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25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25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25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25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25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25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25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25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25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25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25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25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25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25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25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25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25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25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25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25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25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25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25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25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25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25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25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25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25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25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25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25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25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25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25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25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25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25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25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25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25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25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25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25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25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25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25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25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25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25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7" t="s">
        <v>28</v>
      </c>
      <c r="B1" s="108"/>
      <c r="C1" s="59"/>
      <c r="D1" s="3"/>
      <c r="E1" s="41" t="s">
        <v>29</v>
      </c>
      <c r="F1" s="41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295</v>
      </c>
      <c r="F2" s="7">
        <v>0</v>
      </c>
      <c r="G2" s="43">
        <v>32.383000000000003</v>
      </c>
    </row>
    <row r="3" spans="1:10" ht="17.25" customHeight="1" x14ac:dyDescent="0.3">
      <c r="A3" s="109">
        <f>('006208.TW'!E3+'00692.TW'!E3+'00878.TW'!E3+'2890.TW'!E3)-('006208.TW'!F3+'00692.TW'!F3+'00878.TW'!F3+'2890.TW'!F3)-E2+7345</f>
        <v>146793</v>
      </c>
      <c r="B3" s="109">
        <f>總資產!K10</f>
        <v>183821.74054999999</v>
      </c>
      <c r="C3" s="8">
        <f>C4/A3</f>
        <v>0.25225140538036545</v>
      </c>
      <c r="D3" s="9"/>
      <c r="E3" s="10"/>
      <c r="F3" s="10"/>
      <c r="G3" s="10"/>
    </row>
    <row r="4" spans="1:10" ht="17.25" customHeight="1" x14ac:dyDescent="0.3">
      <c r="A4" s="110"/>
      <c r="B4" s="110"/>
      <c r="C4" s="44">
        <f>B3-A3</f>
        <v>37028.740549999988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7" t="s">
        <v>35</v>
      </c>
      <c r="B8" s="108"/>
      <c r="C8" s="59"/>
      <c r="D8" s="6"/>
      <c r="E8" s="107" t="s">
        <v>36</v>
      </c>
      <c r="F8" s="108"/>
      <c r="G8" s="59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09">
        <f>(BND!E3+VEA!E3+VT!E3+VTI!E3)-(BND!F3+VEA!F3+VT!F3+VTI!F3)</f>
        <v>92065</v>
      </c>
      <c r="B10" s="109">
        <f>總資產!O10</f>
        <v>103044.84981807068</v>
      </c>
      <c r="C10" s="8">
        <f>C11/A10</f>
        <v>0.11926193252670049</v>
      </c>
      <c r="D10" s="6"/>
      <c r="E10" s="109">
        <f>A3+A10</f>
        <v>238858</v>
      </c>
      <c r="F10" s="109">
        <f>B3+B10</f>
        <v>286866.59036807064</v>
      </c>
      <c r="G10" s="8">
        <f>G11/E10</f>
        <v>0.20099218099486155</v>
      </c>
    </row>
    <row r="11" spans="1:10" ht="18" customHeight="1" x14ac:dyDescent="0.3">
      <c r="A11" s="110"/>
      <c r="B11" s="110"/>
      <c r="C11" s="44">
        <f>B10-A10</f>
        <v>10979.849818070681</v>
      </c>
      <c r="D11" s="6"/>
      <c r="E11" s="110"/>
      <c r="F11" s="110"/>
      <c r="G11" s="46">
        <f>F10-E10</f>
        <v>48008.59036807064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N18" sqref="N1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3" width="8.875" style="29" customWidth="1"/>
    <col min="1084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38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76.612804878048777</v>
      </c>
      <c r="B3" s="116">
        <f>E3/D3</f>
        <v>77.076219512195124</v>
      </c>
      <c r="C3" s="128" t="s">
        <v>44</v>
      </c>
      <c r="D3" s="123">
        <f>SUM(D7:D505)</f>
        <v>328</v>
      </c>
      <c r="E3" s="126">
        <f>SUM(E7:E505)</f>
        <v>25281</v>
      </c>
      <c r="F3" s="126">
        <f>SUM(F6:G505)</f>
        <v>152</v>
      </c>
      <c r="G3" s="8">
        <f>G4/E3</f>
        <v>0.24374826945136666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6162.2000000000007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55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61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62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63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B21" sqref="B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3" width="8.875" style="29" customWidth="1"/>
    <col min="1084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68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30.71841155234657</v>
      </c>
      <c r="B3" s="116">
        <f>E3/D3</f>
        <v>31.609386281588449</v>
      </c>
      <c r="C3" s="128" t="s">
        <v>69</v>
      </c>
      <c r="D3" s="123">
        <f>SUM(D7:D505)</f>
        <v>1385</v>
      </c>
      <c r="E3" s="126">
        <f>SUM(E7:E505)</f>
        <v>43779</v>
      </c>
      <c r="F3" s="126">
        <f>SUM(F6:G505)</f>
        <v>1234</v>
      </c>
      <c r="G3" s="8">
        <f>G4/E3</f>
        <v>0.26864135772859132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11760.849999999999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55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70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56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57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71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59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60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61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62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72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67</v>
      </c>
      <c r="C20" s="49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3" width="8.875" style="29" customWidth="1"/>
    <col min="1084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73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21.01132075471698</v>
      </c>
      <c r="B3" s="116">
        <f>E3/D3</f>
        <v>21.464150943396227</v>
      </c>
      <c r="C3" s="128" t="s">
        <v>74</v>
      </c>
      <c r="D3" s="123">
        <f>SUM(D7:D505)</f>
        <v>265</v>
      </c>
      <c r="E3" s="126">
        <f>SUM(E7:E505)</f>
        <v>5688</v>
      </c>
      <c r="F3" s="126">
        <f>SUM(F6:G505)</f>
        <v>120</v>
      </c>
      <c r="G3" s="8">
        <f>G4/E3</f>
        <v>0.10010548523206744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569.39999999999964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54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56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59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60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75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49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21" sqref="F21:G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3" width="8.875" style="29" customWidth="1"/>
    <col min="1084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76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17.809587573647562</v>
      </c>
      <c r="B3" s="116">
        <f>E3/D3</f>
        <v>18.130958757364755</v>
      </c>
      <c r="C3" s="129" t="s">
        <v>77</v>
      </c>
      <c r="D3" s="123">
        <f>SUM(D7:D505)</f>
        <v>3734</v>
      </c>
      <c r="E3" s="126">
        <f>SUM(E7:E505)</f>
        <v>67701</v>
      </c>
      <c r="F3" s="126">
        <f>SUM(F6:G505)</f>
        <v>1200</v>
      </c>
      <c r="G3" s="8">
        <f>G4/E3</f>
        <v>0.28903118122332017</v>
      </c>
      <c r="H3" s="118"/>
      <c r="I3" s="122"/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19567.699999999997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54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55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70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78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3">
      <c r="A13" s="18">
        <v>8</v>
      </c>
      <c r="B13" s="34" t="s">
        <v>78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57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79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80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60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81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22.51</v>
      </c>
      <c r="D24" s="39">
        <v>39</v>
      </c>
      <c r="E24" s="39">
        <v>879</v>
      </c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8" sqref="F28:G2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7</v>
      </c>
      <c r="G1" s="59"/>
      <c r="H1" s="124" t="s">
        <v>82</v>
      </c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83</v>
      </c>
      <c r="J2" s="20"/>
    </row>
    <row r="3" spans="1:10" ht="18.75" customHeight="1" x14ac:dyDescent="0.3">
      <c r="A3" s="113">
        <f>(E3-F3)/D3</f>
        <v>2240.9127098018039</v>
      </c>
      <c r="B3" s="116">
        <f>E3/D3</f>
        <v>2270.5321059660923</v>
      </c>
      <c r="C3" s="129">
        <f>H3*I3</f>
        <v>2311.49854</v>
      </c>
      <c r="D3" s="123">
        <f>SUM(D7:D505)</f>
        <v>9.2506950000000003</v>
      </c>
      <c r="E3" s="126">
        <f>SUM(E7:E505)</f>
        <v>21004</v>
      </c>
      <c r="F3" s="126">
        <f>SUM(F6:G505)</f>
        <v>274</v>
      </c>
      <c r="G3" s="8">
        <f>G4/E3</f>
        <v>3.1087792157936698E-2</v>
      </c>
      <c r="H3" s="118" t="s">
        <v>84</v>
      </c>
      <c r="I3" s="122">
        <f>投資!G2</f>
        <v>32.383000000000003</v>
      </c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652.96798648530239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 t="s">
        <v>47</v>
      </c>
      <c r="I5" s="114" t="s">
        <v>85</v>
      </c>
      <c r="J5" s="114" t="s">
        <v>86</v>
      </c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3">
      <c r="A9" s="18">
        <v>4</v>
      </c>
      <c r="B9" s="34" t="s">
        <v>88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89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89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78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90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91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61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92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93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94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95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66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96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67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97</v>
      </c>
      <c r="C28" s="49">
        <f t="shared" si="0"/>
        <v>0</v>
      </c>
      <c r="D28" s="39"/>
      <c r="E28" s="39"/>
      <c r="F28" s="111">
        <v>43</v>
      </c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20" sqref="K20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11</v>
      </c>
      <c r="G1" s="59"/>
      <c r="H1" s="124" t="s">
        <v>82</v>
      </c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83</v>
      </c>
      <c r="J2" s="20"/>
    </row>
    <row r="3" spans="1:10" ht="18.75" customHeight="1" x14ac:dyDescent="0.3">
      <c r="A3" s="113">
        <f>(E3-F3)/D3</f>
        <v>1469.831158963555</v>
      </c>
      <c r="B3" s="116">
        <v>1446.530865440456</v>
      </c>
      <c r="C3" s="134">
        <f>H3*I3</f>
        <v>1630.8078800000001</v>
      </c>
      <c r="D3" s="123">
        <f>SUM(D7:D505)</f>
        <v>7.4124160000000003</v>
      </c>
      <c r="E3" s="126">
        <f>SUM(E7:E505)</f>
        <v>11003</v>
      </c>
      <c r="F3" s="126">
        <f>SUM(F6:G505)</f>
        <v>108</v>
      </c>
      <c r="G3" s="8">
        <f>G4/E3</f>
        <v>0.10844555327075173</v>
      </c>
      <c r="H3" s="118" t="s">
        <v>98</v>
      </c>
      <c r="I3" s="132">
        <f>投資!G2</f>
        <v>32.383000000000003</v>
      </c>
      <c r="J3" s="119"/>
    </row>
    <row r="4" spans="1:10" ht="18.75" customHeight="1" x14ac:dyDescent="0.3">
      <c r="A4" s="110"/>
      <c r="B4" s="110"/>
      <c r="C4" s="133"/>
      <c r="D4" s="110"/>
      <c r="E4" s="110"/>
      <c r="F4" s="110"/>
      <c r="G4" s="47">
        <f>D3*C3-E3+F3</f>
        <v>1193.2264226380812</v>
      </c>
      <c r="H4" s="115"/>
      <c r="I4" s="133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>
        <f>E3/D3</f>
        <v>1484.4013072121154</v>
      </c>
      <c r="E5" s="17" t="s">
        <v>49</v>
      </c>
      <c r="F5" s="127" t="s">
        <v>50</v>
      </c>
      <c r="G5" s="59"/>
      <c r="H5" s="114" t="s">
        <v>47</v>
      </c>
      <c r="I5" s="114" t="s">
        <v>85</v>
      </c>
      <c r="J5" s="114" t="s">
        <v>86</v>
      </c>
    </row>
    <row r="6" spans="1:10" x14ac:dyDescent="0.3">
      <c r="A6" s="18">
        <v>1</v>
      </c>
      <c r="B6" s="112" t="s">
        <v>51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3">
      <c r="A7" s="18">
        <v>2</v>
      </c>
      <c r="B7" s="34" t="s">
        <v>52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89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99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3">
      <c r="A11" s="18">
        <v>6</v>
      </c>
      <c r="B11" s="34" t="s">
        <v>57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59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60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100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62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93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65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101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67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1" sqref="J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14</v>
      </c>
      <c r="G1" s="59"/>
      <c r="H1" s="124" t="s">
        <v>82</v>
      </c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83</v>
      </c>
      <c r="J2" s="20"/>
    </row>
    <row r="3" spans="1:10" ht="18.75" customHeight="1" x14ac:dyDescent="0.3">
      <c r="A3" s="113">
        <f>(E3-F3)/D3</f>
        <v>3099.9939816674218</v>
      </c>
      <c r="B3" s="116">
        <f>E3/D3</f>
        <v>3132.4192837201645</v>
      </c>
      <c r="C3" s="128">
        <f>H3*I3</f>
        <v>3580.9121400000004</v>
      </c>
      <c r="D3" s="123">
        <f>SUM(D7:D505)</f>
        <v>16.283580000000001</v>
      </c>
      <c r="E3" s="126">
        <f>SUM(E7:E505)</f>
        <v>51007</v>
      </c>
      <c r="F3" s="126">
        <f>SUM(F6:G505)</f>
        <v>528</v>
      </c>
      <c r="G3" s="8">
        <f>G4/E3</f>
        <v>0.15352930587294306</v>
      </c>
      <c r="H3" s="118" t="s">
        <v>102</v>
      </c>
      <c r="I3" s="135">
        <f>投資!G2</f>
        <v>32.383000000000003</v>
      </c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7831.0693046612068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 t="s">
        <v>47</v>
      </c>
      <c r="I5" s="114" t="s">
        <v>85</v>
      </c>
      <c r="J5" s="114" t="s">
        <v>86</v>
      </c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103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103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99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3">
      <c r="A12" s="18">
        <v>7</v>
      </c>
      <c r="B12" s="34" t="s">
        <v>57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59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60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100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93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65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101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67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2024-05-13T08:06:27Z</dcterms:modified>
  <dc:language>en-US</dc:language>
</cp:coreProperties>
</file>