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1D6018AA-B21E-46B6-804C-17619F280433}" xr6:coauthVersionLast="47" xr6:coauthVersionMax="47" xr10:uidLastSave="{00000000-0000-0000-0000-000000000000}"/>
  <bookViews>
    <workbookView xWindow="-110" yWindow="-110" windowWidth="19420" windowHeight="11500" tabRatio="679" activeTab="7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T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8" l="1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C3" i="8" s="1"/>
  <c r="F3" i="8"/>
  <c r="E3" i="8"/>
  <c r="D3" i="8"/>
  <c r="O3" i="1" s="1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E3" i="7"/>
  <c r="A10" i="2" s="1"/>
  <c r="D3" i="7"/>
  <c r="F3" i="6"/>
  <c r="E3" i="6"/>
  <c r="D3" i="6"/>
  <c r="K5" i="1" s="1"/>
  <c r="B3" i="6"/>
  <c r="A3" i="6"/>
  <c r="F3" i="5"/>
  <c r="E3" i="5"/>
  <c r="B3" i="5" s="1"/>
  <c r="D3" i="5"/>
  <c r="G4" i="5" s="1"/>
  <c r="G3" i="5" s="1"/>
  <c r="F3" i="4"/>
  <c r="E3" i="4"/>
  <c r="B3" i="4" s="1"/>
  <c r="D3" i="4"/>
  <c r="K3" i="1" s="1"/>
  <c r="F3" i="3"/>
  <c r="E3" i="3"/>
  <c r="A3" i="2" s="1"/>
  <c r="D3" i="3"/>
  <c r="B3" i="3" s="1"/>
  <c r="G10" i="1"/>
  <c r="C7" i="1"/>
  <c r="C10" i="1" s="1"/>
  <c r="A3" i="8" l="1"/>
  <c r="E10" i="2"/>
  <c r="G4" i="7"/>
  <c r="G3" i="7" s="1"/>
  <c r="G4" i="3"/>
  <c r="G3" i="3" s="1"/>
  <c r="G4" i="8"/>
  <c r="G3" i="8" s="1"/>
  <c r="A3" i="4"/>
  <c r="G4" i="6"/>
  <c r="G3" i="6" s="1"/>
  <c r="B3" i="7"/>
  <c r="A3" i="7"/>
  <c r="G4" i="4"/>
  <c r="G3" i="4" s="1"/>
  <c r="K2" i="1"/>
  <c r="A3" i="5"/>
  <c r="O2" i="1"/>
  <c r="O10" i="1" s="1"/>
  <c r="B10" i="2" s="1"/>
  <c r="C11" i="2" s="1"/>
  <c r="C10" i="2" s="1"/>
  <c r="B3" i="8"/>
  <c r="K4" i="1"/>
  <c r="A3" i="3"/>
  <c r="K10" i="1" l="1"/>
  <c r="B3" i="2" l="1"/>
  <c r="A12" i="1"/>
  <c r="F10" i="2" l="1"/>
  <c r="G11" i="2" s="1"/>
  <c r="G10" i="2" s="1"/>
  <c r="C4" i="2"/>
  <c r="C3" i="2" s="1"/>
  <c r="C16" i="1"/>
  <c r="A16" i="1"/>
</calcChain>
</file>

<file path=xl/sharedStrings.xml><?xml version="1.0" encoding="utf-8"?>
<sst xmlns="http://schemas.openxmlformats.org/spreadsheetml/2006/main" count="296" uniqueCount="115">
  <si>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</si>
  <si>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</si>
  <si>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</si>
  <si>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</si>
  <si>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</si>
  <si>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</si>
  <si>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</si>
  <si>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</si>
  <si>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</si>
  <si>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</si>
  <si>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VT</t>
  </si>
  <si>
    <t>一銀iLeo活存</t>
  </si>
  <si>
    <t>00878</t>
  </si>
  <si>
    <t>中華郵政活存</t>
  </si>
  <si>
    <t>2890</t>
  </si>
  <si>
    <t>中國信託活存</t>
  </si>
  <si>
    <t>2891</t>
  </si>
  <si>
    <t>永豐大戶美元活存</t>
  </si>
  <si>
    <t>錢包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</si>
  <si>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</si>
  <si>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</si>
  <si>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</si>
  <si>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</si>
  <si>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</si>
  <si>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</si>
  <si>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</si>
  <si>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</si>
  <si>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</si>
  <si>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</si>
  <si>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</si>
  <si>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</si>
  <si>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</si>
  <si>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</si>
  <si>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</si>
  <si>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</si>
  <si>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</si>
  <si>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</si>
  <si>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</si>
  <si>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</si>
  <si>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</si>
  <si>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</si>
  <si>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110.30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</si>
  <si>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</si>
  <si>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</si>
  <si>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</si>
  <si>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</si>
  <si>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</si>
  <si>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</si>
  <si>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</si>
  <si>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</si>
  <si>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</si>
  <si>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</si>
  <si>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</si>
  <si>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</si>
  <si>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</si>
  <si>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</si>
  <si>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</si>
  <si>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</si>
  <si>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</si>
  <si>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</si>
  <si>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</si>
  <si>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</si>
  <si>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</si>
  <si>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</si>
  <si>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</si>
  <si>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</si>
  <si>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</si>
  <si>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</si>
  <si>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</si>
  <si>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</si>
  <si>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</si>
  <si>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00692.TW</t>
  </si>
  <si>
    <t>44.21</t>
  </si>
  <si>
    <t>2023.08.18</t>
  </si>
  <si>
    <t>2023.10.24</t>
  </si>
  <si>
    <t>2024.01.17</t>
  </si>
  <si>
    <t>00878.TW</t>
  </si>
  <si>
    <t>22.97</t>
  </si>
  <si>
    <t>2024.03.25</t>
  </si>
  <si>
    <t>2024.06.13</t>
  </si>
  <si>
    <t>2024.09.16</t>
  </si>
  <si>
    <t>2890.TW</t>
  </si>
  <si>
    <t>24.00</t>
  </si>
  <si>
    <t>2023.09.13</t>
  </si>
  <si>
    <t>2023.10.25</t>
  </si>
  <si>
    <t>2023.10.31</t>
  </si>
  <si>
    <t>2023.12.07</t>
  </si>
  <si>
    <t>2024.09.27</t>
  </si>
  <si>
    <t>USD</t>
  </si>
  <si>
    <t>目前匯率</t>
  </si>
  <si>
    <t>75.06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</si>
  <si>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</si>
  <si>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</si>
  <si>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</si>
  <si>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</si>
  <si>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</si>
  <si>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</si>
  <si>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</si>
  <si>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</si>
  <si>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</si>
  <si>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</si>
  <si>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</si>
  <si>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</si>
  <si>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</si>
  <si>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</si>
  <si>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</si>
  <si>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</si>
  <si>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</si>
  <si>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119.96</t>
  </si>
  <si>
    <t>2023.09.16</t>
  </si>
  <si>
    <t>2023.09.27</t>
  </si>
  <si>
    <t>2023.12.28</t>
  </si>
  <si>
    <t>2024.03.26</t>
  </si>
  <si>
    <t>2024.06.28</t>
  </si>
  <si>
    <t>2024.09.27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</si>
</sst>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R12" sqref="R12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42719</v>
      </c>
      <c r="D2" s="51"/>
      <c r="E2" s="92" t="s">
        <v>5</v>
      </c>
      <c r="F2" s="90"/>
      <c r="G2" s="75">
        <v>770.66</v>
      </c>
      <c r="H2" s="51"/>
      <c r="I2" s="76" t="s">
        <v>6</v>
      </c>
      <c r="J2" s="77"/>
      <c r="K2" s="50">
        <f>'006208.TW'!D3*'006208.TW'!C3*0.997</f>
        <v>42668.010800000004</v>
      </c>
      <c r="L2" s="51"/>
      <c r="M2" s="83" t="s">
        <v>7</v>
      </c>
      <c r="N2" s="77"/>
      <c r="O2" s="54">
        <f>BND!H3*BND!D3</f>
        <v>820.47598110000013</v>
      </c>
      <c r="P2" s="51"/>
    </row>
    <row r="3" spans="1:26" ht="17.25" customHeight="1">
      <c r="A3" s="47" t="s">
        <v>8</v>
      </c>
      <c r="B3" s="46"/>
      <c r="C3" s="41">
        <v>0</v>
      </c>
      <c r="D3" s="40"/>
      <c r="E3" s="45"/>
      <c r="F3" s="46"/>
      <c r="G3" s="67"/>
      <c r="H3" s="40"/>
      <c r="I3" s="88" t="s">
        <v>9</v>
      </c>
      <c r="J3" s="81"/>
      <c r="K3" s="71">
        <f>'00692.TW'!D3*'00692.TW'!C3*0.997</f>
        <v>65631.203930000003</v>
      </c>
      <c r="L3" s="40"/>
      <c r="M3" s="80" t="s">
        <v>10</v>
      </c>
      <c r="N3" s="81"/>
      <c r="O3" s="39">
        <f>VT!H3*VT!D3</f>
        <v>3118.5353415999998</v>
      </c>
      <c r="P3" s="40"/>
    </row>
    <row r="4" spans="1:26" ht="15.75" customHeight="1">
      <c r="A4" s="47" t="s">
        <v>11</v>
      </c>
      <c r="B4" s="46"/>
      <c r="C4" s="41">
        <v>63222</v>
      </c>
      <c r="D4" s="40"/>
      <c r="E4" s="45"/>
      <c r="F4" s="46"/>
      <c r="G4" s="67"/>
      <c r="H4" s="40"/>
      <c r="I4" s="88" t="s">
        <v>12</v>
      </c>
      <c r="J4" s="81"/>
      <c r="K4" s="71">
        <f>'00878.TW'!D3*'00878.TW'!C3*0.997</f>
        <v>8129.8869499999992</v>
      </c>
      <c r="L4" s="40"/>
      <c r="M4" s="80"/>
      <c r="N4" s="81"/>
      <c r="O4" s="39"/>
      <c r="P4" s="40"/>
    </row>
    <row r="5" spans="1:26" ht="16.5" customHeight="1">
      <c r="A5" s="47" t="s">
        <v>13</v>
      </c>
      <c r="B5" s="46"/>
      <c r="C5" s="41">
        <v>0</v>
      </c>
      <c r="D5" s="40"/>
      <c r="E5" s="45"/>
      <c r="F5" s="46"/>
      <c r="G5" s="67"/>
      <c r="H5" s="40"/>
      <c r="I5" s="88" t="s">
        <v>14</v>
      </c>
      <c r="J5" s="81"/>
      <c r="K5" s="71">
        <f>'2890.TW'!D3*'2890.TW'!C3*0.997</f>
        <v>95113.8</v>
      </c>
      <c r="L5" s="40"/>
      <c r="M5" s="80"/>
      <c r="N5" s="81"/>
      <c r="O5" s="39"/>
      <c r="P5" s="40"/>
    </row>
    <row r="6" spans="1:26" ht="17.25" customHeight="1">
      <c r="A6" s="47" t="s">
        <v>15</v>
      </c>
      <c r="B6" s="46"/>
      <c r="C6" s="41">
        <v>0</v>
      </c>
      <c r="D6" s="40"/>
      <c r="E6" s="45"/>
      <c r="F6" s="46"/>
      <c r="G6" s="67"/>
      <c r="H6" s="40"/>
      <c r="I6" s="64" t="s">
        <v>16</v>
      </c>
      <c r="J6" s="46"/>
      <c r="K6" s="71">
        <v>13542</v>
      </c>
      <c r="L6" s="40"/>
      <c r="M6" s="53"/>
      <c r="N6" s="46"/>
      <c r="O6" s="39"/>
      <c r="P6" s="40"/>
    </row>
    <row r="7" spans="1:26" ht="17.25" customHeight="1">
      <c r="A7" s="47" t="s">
        <v>17</v>
      </c>
      <c r="B7" s="46"/>
      <c r="C7" s="41">
        <f>投資!G2 * 0</f>
        <v>0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18</v>
      </c>
      <c r="B8" s="46"/>
      <c r="C8" s="41">
        <v>354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 t="s">
        <v>19</v>
      </c>
      <c r="B9" s="56"/>
      <c r="C9" s="86">
        <v>3395</v>
      </c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20</v>
      </c>
      <c r="B10" s="49"/>
      <c r="C10" s="70">
        <f>SUM(C2:D9)</f>
        <v>109690</v>
      </c>
      <c r="D10" s="66"/>
      <c r="E10" s="48" t="s">
        <v>20</v>
      </c>
      <c r="F10" s="49"/>
      <c r="G10" s="70">
        <f>SUM(G2:H9)*投資!G2</f>
        <v>24387.5357</v>
      </c>
      <c r="H10" s="66"/>
      <c r="I10" s="48" t="s">
        <v>20</v>
      </c>
      <c r="J10" s="49"/>
      <c r="K10" s="70">
        <f>SUM(K2:L9)</f>
        <v>225084.90168000001</v>
      </c>
      <c r="L10" s="66"/>
      <c r="M10" s="48" t="s">
        <v>20</v>
      </c>
      <c r="N10" s="49"/>
      <c r="O10" s="70">
        <f>SUM(O2:P9)*投資!G2</f>
        <v>124650.0133068415</v>
      </c>
      <c r="P10" s="66"/>
      <c r="Q10" s="1"/>
      <c r="R10" s="1"/>
      <c r="S10" s="1"/>
      <c r="T10" s="1"/>
    </row>
    <row r="11" spans="1:26" ht="31.5" customHeight="1" thickBot="1">
      <c r="A11" s="65" t="s">
        <v>21</v>
      </c>
      <c r="B11" s="66"/>
      <c r="C11" s="93" t="s">
        <v>22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483812.4506868415</v>
      </c>
      <c r="B12" s="44"/>
      <c r="C12" s="60">
        <v>10138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23</v>
      </c>
      <c r="B14" s="44"/>
      <c r="C14" s="93" t="s">
        <v>24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473674.4506868415</v>
      </c>
      <c r="B16" s="44"/>
      <c r="C16" s="69">
        <f>C12/A12</f>
        <v>2.0954400792306292E-2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F10" sqref="F10:F11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25</v>
      </c>
      <c r="B1" s="95"/>
      <c r="C1" s="46"/>
      <c r="D1" s="3"/>
      <c r="E1" s="29" t="s">
        <v>26</v>
      </c>
      <c r="F1" s="29" t="s">
        <v>27</v>
      </c>
      <c r="G1" s="4" t="s">
        <v>28</v>
      </c>
    </row>
    <row r="2" spans="1:10" ht="21.75" customHeight="1">
      <c r="A2" s="5" t="s">
        <v>29</v>
      </c>
      <c r="B2" s="5" t="s">
        <v>30</v>
      </c>
      <c r="C2" s="5" t="s">
        <v>31</v>
      </c>
      <c r="D2" s="6"/>
      <c r="E2" s="7">
        <v>304</v>
      </c>
      <c r="F2" s="7">
        <v>0</v>
      </c>
      <c r="G2" s="30">
        <v>31.645</v>
      </c>
    </row>
    <row r="3" spans="1:10" ht="17.25" customHeight="1">
      <c r="A3" s="96">
        <f>('006208.TW'!E3+'00692.TW'!E3+'00878.TW'!E3+'2890.TW'!E3)-('006208.TW'!F3+'00692.TW'!F3+'00878.TW'!F3+'2890.TW'!F3)-E2+7345</f>
        <v>159102</v>
      </c>
      <c r="B3" s="96">
        <f>總資產!K10</f>
        <v>225084.90168000001</v>
      </c>
      <c r="C3" s="8">
        <f>C4/A3</f>
        <v>0.41472075574159978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65982.90168000001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32</v>
      </c>
      <c r="B8" s="95"/>
      <c r="C8" s="46"/>
      <c r="D8" s="6"/>
      <c r="E8" s="94" t="s">
        <v>33</v>
      </c>
      <c r="F8" s="95"/>
      <c r="G8" s="46"/>
    </row>
    <row r="9" spans="1:10" ht="15" customHeight="1">
      <c r="A9" s="5" t="s">
        <v>29</v>
      </c>
      <c r="B9" s="5" t="s">
        <v>30</v>
      </c>
      <c r="C9" s="5" t="s">
        <v>31</v>
      </c>
      <c r="D9" s="6"/>
      <c r="E9" s="5" t="s">
        <v>29</v>
      </c>
      <c r="F9" s="5" t="s">
        <v>30</v>
      </c>
      <c r="G9" s="5" t="s">
        <v>31</v>
      </c>
    </row>
    <row r="10" spans="1:10" ht="18" customHeight="1">
      <c r="A10" s="96">
        <f>(BND!E3+VT!E3)-(BND!F3+VT!F3)</f>
        <v>110556</v>
      </c>
      <c r="B10" s="96">
        <f>總資產!O10</f>
        <v>124650.0133068415</v>
      </c>
      <c r="C10" s="8">
        <f>C11/A10</f>
        <v>0.12748302495424493</v>
      </c>
      <c r="D10" s="6"/>
      <c r="E10" s="96">
        <f>A3+A10</f>
        <v>269658</v>
      </c>
      <c r="F10" s="96">
        <f>B3+B10</f>
        <v>349734.9149868415</v>
      </c>
      <c r="G10" s="8">
        <f>G11/E10</f>
        <v>0.29695731254715785</v>
      </c>
    </row>
    <row r="11" spans="1:10" ht="18" customHeight="1">
      <c r="A11" s="97"/>
      <c r="B11" s="97"/>
      <c r="C11" s="31">
        <f>B10-A10</f>
        <v>14094.013306841502</v>
      </c>
      <c r="D11" s="6"/>
      <c r="E11" s="97"/>
      <c r="F11" s="97"/>
      <c r="G11" s="33">
        <f>F10-E10</f>
        <v>80076.914986841497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I10" sqref="I10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35</v>
      </c>
      <c r="G1" s="46"/>
      <c r="H1" s="111"/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/>
      <c r="I2" s="28"/>
      <c r="J2" s="20"/>
    </row>
    <row r="3" spans="1:10" ht="18.75" customHeight="1">
      <c r="A3" s="100">
        <f>(E3-F3)/D3</f>
        <v>80.090206185567013</v>
      </c>
      <c r="B3" s="103">
        <f>E3/D3</f>
        <v>81.201030927835049</v>
      </c>
      <c r="C3" s="115" t="s">
        <v>41</v>
      </c>
      <c r="D3" s="110">
        <f>SUM(D7:D505)</f>
        <v>388</v>
      </c>
      <c r="E3" s="113">
        <f>SUM(E7:E505)</f>
        <v>31506</v>
      </c>
      <c r="F3" s="113">
        <f>SUM(F6:G505)</f>
        <v>431</v>
      </c>
      <c r="G3" s="8">
        <f>G4/E3</f>
        <v>0.37203707230368821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11721.400000000001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/>
      <c r="I5" s="101"/>
      <c r="J5" s="101"/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50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51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52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53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54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55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56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57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58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58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59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60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64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66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67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68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35"/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5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5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5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5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5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5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5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5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5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F27" sqref="F27:G2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71</v>
      </c>
      <c r="G1" s="46"/>
      <c r="H1" s="111"/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/>
      <c r="I2" s="28"/>
      <c r="J2" s="20"/>
    </row>
    <row r="3" spans="1:10" ht="18.75" customHeight="1">
      <c r="A3" s="100">
        <f>(E3-F3)/D3</f>
        <v>31.112155809267964</v>
      </c>
      <c r="B3" s="103">
        <f>E3/D3</f>
        <v>32.339153794492951</v>
      </c>
      <c r="C3" s="115" t="s">
        <v>72</v>
      </c>
      <c r="D3" s="110">
        <f>SUM(D7:D505)</f>
        <v>1489</v>
      </c>
      <c r="E3" s="113">
        <f>SUM(E7:E505)</f>
        <v>48153</v>
      </c>
      <c r="F3" s="113">
        <f>SUM(F6:G505)</f>
        <v>1827</v>
      </c>
      <c r="G3" s="8">
        <f>G4/E3</f>
        <v>0.40501505617510858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19502.690000000002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/>
      <c r="I5" s="101"/>
      <c r="J5" s="101"/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52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73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53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54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74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56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57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58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59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75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61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62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63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64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65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66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67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68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69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70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/>
      <c r="C27" s="27"/>
      <c r="D27" s="27"/>
      <c r="E27" s="27"/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/>
      <c r="C28" s="27"/>
      <c r="D28" s="27"/>
      <c r="E28" s="27"/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/>
      <c r="C29" s="27"/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27"/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27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27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27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27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27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L22" sqref="L22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76</v>
      </c>
      <c r="G1" s="46"/>
      <c r="H1" s="111"/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/>
      <c r="I2" s="28"/>
      <c r="J2" s="20"/>
    </row>
    <row r="3" spans="1:10" ht="18.75" customHeight="1">
      <c r="A3" s="100">
        <f>(E3-F3)/D3</f>
        <v>21.109859154929577</v>
      </c>
      <c r="B3" s="103">
        <f>E3/D3</f>
        <v>21.8</v>
      </c>
      <c r="C3" s="115" t="s">
        <v>77</v>
      </c>
      <c r="D3" s="110">
        <f>SUM(D7:D505)</f>
        <v>355</v>
      </c>
      <c r="E3" s="113">
        <f>SUM(E7:E505)</f>
        <v>7739</v>
      </c>
      <c r="F3" s="113">
        <f>SUM(F6:G505)</f>
        <v>245</v>
      </c>
      <c r="G3" s="8">
        <f>G4/E3</f>
        <v>8.5327561700478033E-2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660.34999999999945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/>
      <c r="I5" s="101"/>
      <c r="J5" s="101"/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36">
        <v>21.23</v>
      </c>
      <c r="D7" s="27">
        <v>22</v>
      </c>
      <c r="E7" s="27">
        <v>469</v>
      </c>
      <c r="F7" s="98"/>
      <c r="G7" s="46"/>
      <c r="H7" s="21"/>
      <c r="I7" s="21"/>
      <c r="J7" s="21"/>
    </row>
    <row r="8" spans="1:10">
      <c r="A8" s="18">
        <v>3</v>
      </c>
      <c r="B8" s="26" t="s">
        <v>51</v>
      </c>
      <c r="C8" s="36">
        <v>21.54</v>
      </c>
      <c r="D8" s="27">
        <v>22</v>
      </c>
      <c r="E8" s="27">
        <v>474</v>
      </c>
      <c r="F8" s="98"/>
      <c r="G8" s="46"/>
      <c r="H8" s="21"/>
      <c r="I8" s="21"/>
      <c r="J8" s="21"/>
    </row>
    <row r="9" spans="1:10">
      <c r="A9" s="18">
        <v>4</v>
      </c>
      <c r="B9" s="26" t="s">
        <v>52</v>
      </c>
      <c r="C9" s="36">
        <v>21.59</v>
      </c>
      <c r="D9" s="27">
        <v>22</v>
      </c>
      <c r="E9" s="27">
        <v>475</v>
      </c>
      <c r="F9" s="98"/>
      <c r="G9" s="46"/>
      <c r="H9" s="21"/>
      <c r="I9" s="21"/>
      <c r="J9" s="21"/>
    </row>
    <row r="10" spans="1:10">
      <c r="A10" s="18">
        <v>5</v>
      </c>
      <c r="B10" s="26" t="s">
        <v>53</v>
      </c>
      <c r="C10" s="36"/>
      <c r="D10" s="27"/>
      <c r="E10" s="19"/>
      <c r="F10" s="98">
        <v>13</v>
      </c>
      <c r="G10" s="46"/>
      <c r="H10" s="21"/>
      <c r="I10" s="21"/>
      <c r="J10" s="21"/>
    </row>
    <row r="11" spans="1:10">
      <c r="A11" s="18">
        <v>6</v>
      </c>
      <c r="B11" s="26" t="s">
        <v>53</v>
      </c>
      <c r="C11" s="36">
        <v>20.5</v>
      </c>
      <c r="D11" s="27">
        <v>22</v>
      </c>
      <c r="E11" s="27">
        <v>452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54</v>
      </c>
      <c r="C12" s="36">
        <v>20.73</v>
      </c>
      <c r="D12" s="27">
        <v>23</v>
      </c>
      <c r="E12" s="27">
        <v>478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56</v>
      </c>
      <c r="C13" s="36">
        <v>20.25</v>
      </c>
      <c r="D13" s="27">
        <v>24</v>
      </c>
      <c r="E13" s="27">
        <v>487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57</v>
      </c>
      <c r="C14" s="36">
        <v>20.57</v>
      </c>
      <c r="D14" s="27">
        <v>23</v>
      </c>
      <c r="E14" s="27">
        <v>474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58</v>
      </c>
      <c r="C15" s="36"/>
      <c r="D15" s="27"/>
      <c r="E15" s="27"/>
      <c r="F15" s="98">
        <v>37</v>
      </c>
      <c r="G15" s="46"/>
      <c r="H15" s="21"/>
      <c r="I15" s="21"/>
      <c r="J15" s="21"/>
    </row>
    <row r="16" spans="1:10">
      <c r="A16" s="18">
        <v>11</v>
      </c>
      <c r="B16" s="26" t="s">
        <v>59</v>
      </c>
      <c r="C16" s="36">
        <v>21.32</v>
      </c>
      <c r="D16" s="27">
        <v>22</v>
      </c>
      <c r="E16" s="27">
        <v>470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61</v>
      </c>
      <c r="C17" s="36">
        <v>22.14</v>
      </c>
      <c r="D17" s="27">
        <v>21</v>
      </c>
      <c r="E17" s="27">
        <v>466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62</v>
      </c>
      <c r="C18" s="36">
        <v>22.24</v>
      </c>
      <c r="D18" s="27">
        <v>21</v>
      </c>
      <c r="E18" s="27">
        <v>468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78</v>
      </c>
      <c r="C19" s="36"/>
      <c r="D19" s="27"/>
      <c r="E19" s="27"/>
      <c r="F19" s="98">
        <v>70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63</v>
      </c>
      <c r="C20" s="36">
        <v>22.67</v>
      </c>
      <c r="D20" s="27">
        <v>21</v>
      </c>
      <c r="E20" s="27">
        <v>477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64</v>
      </c>
      <c r="C21" s="36">
        <v>22.59</v>
      </c>
      <c r="D21" s="27">
        <v>22</v>
      </c>
      <c r="E21" s="27">
        <v>498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65</v>
      </c>
      <c r="C22" s="36">
        <v>23</v>
      </c>
      <c r="D22" s="27">
        <v>21</v>
      </c>
      <c r="E22" s="27">
        <v>484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79</v>
      </c>
      <c r="C23" s="36"/>
      <c r="D23" s="27"/>
      <c r="E23" s="27"/>
      <c r="F23" s="98">
        <v>125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66</v>
      </c>
      <c r="C24" s="36">
        <v>24.25</v>
      </c>
      <c r="D24" s="27">
        <v>20</v>
      </c>
      <c r="E24" s="27">
        <v>486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67</v>
      </c>
      <c r="C25" s="36">
        <v>21.65</v>
      </c>
      <c r="D25" s="27">
        <v>23</v>
      </c>
      <c r="E25" s="27">
        <v>499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70</v>
      </c>
      <c r="C26" s="36">
        <v>22.32</v>
      </c>
      <c r="D26" s="27">
        <v>22</v>
      </c>
      <c r="E26" s="27">
        <v>492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80</v>
      </c>
      <c r="C27" s="36">
        <v>22.25</v>
      </c>
      <c r="D27" s="27">
        <v>4</v>
      </c>
      <c r="E27" s="27">
        <v>90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/>
      <c r="C28" s="36"/>
      <c r="D28" s="27"/>
      <c r="E28" s="27"/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/>
      <c r="C29" s="36"/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36"/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6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N16" sqref="N16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81</v>
      </c>
      <c r="G1" s="46"/>
      <c r="H1" s="111"/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/>
      <c r="I2" s="28"/>
      <c r="J2" s="20"/>
    </row>
    <row r="3" spans="1:10" ht="18.75" customHeight="1">
      <c r="A3" s="100">
        <f>(E3-F3)/D3</f>
        <v>16.897106918238993</v>
      </c>
      <c r="B3" s="103">
        <f>E3/D3</f>
        <v>17.923522012578616</v>
      </c>
      <c r="C3" s="116" t="s">
        <v>82</v>
      </c>
      <c r="D3" s="110">
        <f>SUM(D7:D505)</f>
        <v>3975</v>
      </c>
      <c r="E3" s="113">
        <f>SUM(E7:E505)</f>
        <v>71246</v>
      </c>
      <c r="F3" s="113">
        <f>SUM(F6:G505)</f>
        <v>4080</v>
      </c>
      <c r="G3" s="8">
        <f>G4/E3</f>
        <v>0.39628891446537351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28234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/>
      <c r="I5" s="101"/>
      <c r="J5" s="101"/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51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52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52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73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53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83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84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85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56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57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86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59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64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66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67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70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87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/>
      <c r="C29" s="36"/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36"/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6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opLeftCell="A10" zoomScale="115" zoomScaleNormal="115" workbookViewId="0">
      <selection activeCell="F37" sqref="F37:G3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7</v>
      </c>
      <c r="G1" s="46"/>
      <c r="H1" s="111" t="s">
        <v>88</v>
      </c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 t="s">
        <v>38</v>
      </c>
      <c r="I2" s="28" t="s">
        <v>89</v>
      </c>
      <c r="J2" s="28" t="s">
        <v>29</v>
      </c>
    </row>
    <row r="3" spans="1:10" ht="18.75" customHeight="1">
      <c r="A3" s="100">
        <f>(E3-F3)/D3</f>
        <v>2244.2727909369141</v>
      </c>
      <c r="B3" s="103">
        <f>E3/D3</f>
        <v>2287.4529946431844</v>
      </c>
      <c r="C3" s="116">
        <f>H3*I3</f>
        <v>2375.2737000000002</v>
      </c>
      <c r="D3" s="110">
        <f>SUM(D7:D505)</f>
        <v>10.930935000000002</v>
      </c>
      <c r="E3" s="113">
        <f>SUM(E7:E505)</f>
        <v>25004</v>
      </c>
      <c r="F3" s="113">
        <f>SUM(F6:G505)</f>
        <v>472</v>
      </c>
      <c r="G3" s="8">
        <f>G4/E3</f>
        <v>5.7269333782974954E-2</v>
      </c>
      <c r="H3" s="105" t="s">
        <v>90</v>
      </c>
      <c r="I3" s="109">
        <f>投資!G2</f>
        <v>31.645</v>
      </c>
      <c r="J3" s="106">
        <f>SUM(J7:J505)</f>
        <v>781.83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1431.9624219095058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 t="s">
        <v>44</v>
      </c>
      <c r="I5" s="101" t="s">
        <v>91</v>
      </c>
      <c r="J5" s="101" t="s">
        <v>92</v>
      </c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93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94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95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95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83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96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97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57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58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98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59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99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100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62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101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63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102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64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103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65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104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66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105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67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106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70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107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tabSelected="1" topLeftCell="A27" zoomScale="115" zoomScaleNormal="115" workbookViewId="0">
      <selection activeCell="F28" sqref="F28:G28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10</v>
      </c>
      <c r="G1" s="46"/>
      <c r="H1" s="111" t="s">
        <v>88</v>
      </c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 t="s">
        <v>38</v>
      </c>
      <c r="I2" s="28" t="s">
        <v>89</v>
      </c>
      <c r="J2" s="28" t="s">
        <v>29</v>
      </c>
    </row>
    <row r="3" spans="1:10" ht="18.75" customHeight="1">
      <c r="A3" s="100">
        <f>(E3-F3)/D3</f>
        <v>3309.0659266684775</v>
      </c>
      <c r="B3" s="103">
        <f>E3/D3</f>
        <v>3346.9941676674439</v>
      </c>
      <c r="C3" s="115">
        <f>H3*I3</f>
        <v>3796.1342</v>
      </c>
      <c r="D3" s="110">
        <f>SUM(D7:D505)</f>
        <v>25.996459999999999</v>
      </c>
      <c r="E3" s="113">
        <f>SUM(E7:E505)</f>
        <v>87010</v>
      </c>
      <c r="F3" s="113">
        <f>SUM(F6:G505)</f>
        <v>986</v>
      </c>
      <c r="G3" s="8">
        <f>G4/E3</f>
        <v>0.14552408786268231</v>
      </c>
      <c r="H3" s="105" t="s">
        <v>108</v>
      </c>
      <c r="I3" s="118">
        <f>投資!G2</f>
        <v>31.645</v>
      </c>
      <c r="J3" s="106">
        <f>SUM(J7:J505)</f>
        <v>2704.7899999999995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12662.050884931989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 t="s">
        <v>44</v>
      </c>
      <c r="I5" s="101" t="s">
        <v>91</v>
      </c>
      <c r="J5" s="101" t="s">
        <v>92</v>
      </c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94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109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109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110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54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56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57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111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59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99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62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112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63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64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65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113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66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67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70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114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/>
      <c r="C28" s="38">
        <f t="shared" si="0"/>
        <v>0</v>
      </c>
      <c r="D28" s="27"/>
      <c r="E28" s="27"/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/>
      <c r="C29" s="38">
        <f t="shared" si="0"/>
        <v>0</v>
      </c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38">
        <f t="shared" si="0"/>
        <v>0</v>
      </c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8">
        <f t="shared" si="0"/>
        <v>0</v>
      </c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8">
        <f t="shared" si="0"/>
        <v>0</v>
      </c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8">
        <f t="shared" si="0"/>
        <v>0</v>
      </c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8">
        <f t="shared" si="0"/>
        <v>0</v>
      </c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8">
        <f t="shared" si="0"/>
        <v>0</v>
      </c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2024-09-27T14:28:37Z</dcterms:modified>
  <dc:language>en-US</dc:language>
</cp:coreProperties>
</file>