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" documentId="11_5417959B2FF0A98B4D0B055D0ACB25C34837EE64" xr6:coauthVersionLast="47" xr6:coauthVersionMax="47" xr10:uidLastSave="{8BEB1720-4C10-458E-A538-57DD9FF79904}"/>
  <bookViews>
    <workbookView xWindow="-120" yWindow="-120" windowWidth="29040" windowHeight="15720" tabRatio="679" activeTab="7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A10" i="2" s="1"/>
  <c r="E3" i="8"/>
  <c r="D3" i="8"/>
  <c r="C3" i="8"/>
  <c r="B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G4" i="7" s="1"/>
  <c r="G3" i="7" s="1"/>
  <c r="F3" i="7"/>
  <c r="E3" i="7"/>
  <c r="D3" i="7"/>
  <c r="B3" i="7"/>
  <c r="A3" i="7"/>
  <c r="F3" i="6"/>
  <c r="E3" i="6"/>
  <c r="A3" i="6" s="1"/>
  <c r="D3" i="6"/>
  <c r="G4" i="6" s="1"/>
  <c r="G3" i="6" s="1"/>
  <c r="B3" i="6"/>
  <c r="F3" i="5"/>
  <c r="E3" i="5"/>
  <c r="D3" i="5"/>
  <c r="G4" i="5" s="1"/>
  <c r="G3" i="5" s="1"/>
  <c r="B3" i="5"/>
  <c r="A3" i="5"/>
  <c r="F3" i="4"/>
  <c r="E3" i="4"/>
  <c r="A3" i="2" s="1"/>
  <c r="D3" i="4"/>
  <c r="F3" i="3"/>
  <c r="E3" i="3"/>
  <c r="D3" i="3"/>
  <c r="A3" i="3" s="1"/>
  <c r="G10" i="1"/>
  <c r="C7" i="1"/>
  <c r="C10" i="1" s="1"/>
  <c r="K4" i="1"/>
  <c r="O3" i="1"/>
  <c r="K3" i="1"/>
  <c r="O2" i="1"/>
  <c r="O10" i="1" s="1"/>
  <c r="B10" i="2" s="1"/>
  <c r="K2" i="1"/>
  <c r="A3" i="8" l="1"/>
  <c r="G4" i="8"/>
  <c r="G3" i="8" s="1"/>
  <c r="E10" i="2"/>
  <c r="C11" i="2"/>
  <c r="C10" i="2" s="1"/>
  <c r="G4" i="4"/>
  <c r="G3" i="4" s="1"/>
  <c r="B3" i="3"/>
  <c r="K5" i="1"/>
  <c r="K10" i="1" s="1"/>
  <c r="G4" i="3"/>
  <c r="G3" i="3" s="1"/>
  <c r="A3" i="4"/>
  <c r="B3" i="4"/>
  <c r="B3" i="2" l="1"/>
  <c r="A12" i="1"/>
  <c r="A16" i="1" l="1"/>
  <c r="C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<sst xmlns="http://schemas.openxmlformats.org/spreadsheetml/2006/main" count="324" uniqueCount="123">
  <si>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</si>
  <si>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</si>
  <si>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</si>
  <si>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</si>
  <si>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</si>
  <si>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</si>
  <si>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</si>
  <si>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</si>
  <si>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</si>
  <si>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</si>
  <si>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</si>
  <si>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</si>
  <si>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</si>
  <si>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</si>
  <si>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</si>
  <si>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</si>
  <si>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</si>
  <si>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</si>
  <si>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</si>
  <si>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</si>
  <si>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</si>
  <si>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</si>
  <si>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</si>
  <si>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</si>
  <si>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</si>
  <si>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</si>
  <si>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</si>
  <si>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</si>
  <si>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</si>
  <si>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</si>
  <si>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</si>
  <si>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</si>
  <si>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</si>
  <si>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</si>
  <si>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</si>
  <si>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</si>
  <si>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</si>
  <si>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</si>
  <si>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</si>
  <si>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114.95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</si>
  <si>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</si>
  <si>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</si>
  <si>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</si>
  <si>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</si>
  <si>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</si>
  <si>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</si>
  <si>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</si>
  <si>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</si>
  <si>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</si>
  <si>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</si>
  <si>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</si>
  <si>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</si>
  <si>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</si>
  <si>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</si>
  <si>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</si>
  <si>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</si>
  <si>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</si>
  <si>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</si>
  <si>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</si>
  <si>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</si>
  <si>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</si>
  <si>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</si>
  <si>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</si>
  <si>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</si>
  <si>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</si>
  <si>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</si>
  <si>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</si>
  <si>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</si>
  <si>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</si>
  <si>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</si>
  <si>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</si>
  <si>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</si>
  <si>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</si>
  <si>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</si>
  <si>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00692.TW</t>
  </si>
  <si>
    <t>45.20</t>
  </si>
  <si>
    <t>2023.08.18</t>
  </si>
  <si>
    <t>2023.10.24</t>
  </si>
  <si>
    <t>2024.01.17</t>
  </si>
  <si>
    <t>00878.TW</t>
  </si>
  <si>
    <t>22.30</t>
  </si>
  <si>
    <t>2024.03.25</t>
  </si>
  <si>
    <t>2024.06.13</t>
  </si>
  <si>
    <t>2024.09.16</t>
  </si>
  <si>
    <t>2890.TW</t>
  </si>
  <si>
    <t>23.15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</si>
  <si>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</si>
  <si>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</si>
  <si>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</si>
  <si>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</si>
  <si>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</si>
  <si>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</si>
  <si>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</si>
  <si>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</si>
  <si>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</si>
  <si>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72.03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</si>
  <si>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</si>
  <si>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</si>
  <si>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</si>
  <si>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</si>
  <si>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</si>
  <si>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</si>
  <si>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</si>
  <si>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</si>
  <si>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</si>
  <si>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</si>
  <si>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</si>
  <si>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</si>
  <si>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</si>
  <si>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</si>
  <si>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</si>
  <si>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</si>
  <si>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</si>
  <si>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</si>
  <si>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</si>
  <si>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</si>
  <si>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117.75</t>
  </si>
  <si>
    <t>2023.09.16</t>
  </si>
  <si>
    <t>2023.09.27</t>
  </si>
  <si>
    <t>2023.12.28</t>
  </si>
  <si>
    <t>2024.03.26</t>
  </si>
  <si>
    <t>2024.06.28</t>
  </si>
  <si>
    <t>2024.12.30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</si>
</sst>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S12" sqref="S12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60302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49394.819650000005</v>
      </c>
      <c r="L2" s="51"/>
      <c r="M2" s="83" t="s">
        <v>6</v>
      </c>
      <c r="N2" s="77"/>
      <c r="O2" s="54">
        <f>BND!H3*BND!D3</f>
        <v>878.64102795000019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70931.365600000005</v>
      </c>
      <c r="L3" s="40"/>
      <c r="M3" s="80" t="s">
        <v>9</v>
      </c>
      <c r="N3" s="81"/>
      <c r="O3" s="39">
        <f>VT!H3*VT!D3</f>
        <v>3332.7277049999998</v>
      </c>
      <c r="P3" s="40"/>
    </row>
    <row r="4" spans="1:26" ht="15.75" customHeight="1" x14ac:dyDescent="0.25">
      <c r="A4" s="47" t="s">
        <v>10</v>
      </c>
      <c r="B4" s="46"/>
      <c r="C4" s="41">
        <v>108229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9537.9999000000007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97146.034949999987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15640</v>
      </c>
      <c r="L6" s="40"/>
      <c r="M6" s="53"/>
      <c r="N6" s="46"/>
      <c r="O6" s="39"/>
      <c r="P6" s="40"/>
    </row>
    <row r="7" spans="1:26" ht="17.25" customHeight="1" x14ac:dyDescent="0.25">
      <c r="A7" s="47" t="s">
        <v>16</v>
      </c>
      <c r="B7" s="46"/>
      <c r="C7" s="41">
        <f>投資!G2 * 0.02</f>
        <v>0.65382000000000007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17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18</v>
      </c>
      <c r="B10" s="49"/>
      <c r="C10" s="70">
        <f>SUM(C2:D9)</f>
        <v>169131.65382000001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242650.22009999998</v>
      </c>
      <c r="L10" s="66"/>
      <c r="M10" s="48" t="s">
        <v>18</v>
      </c>
      <c r="N10" s="49"/>
      <c r="O10" s="70">
        <f>SUM(O2:P9)*投資!G2</f>
        <v>137673.85524886847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549455.72916886839</v>
      </c>
      <c r="B12" s="44"/>
      <c r="C12" s="60">
        <v>5208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544247.72916886839</v>
      </c>
      <c r="B16" s="44"/>
      <c r="C16" s="69">
        <f>C12/A12</f>
        <v>9.4784706456293704E-3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 x14ac:dyDescent="0.3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32.691000000000003</v>
      </c>
    </row>
    <row r="3" spans="1:10" ht="17.25" customHeight="1" x14ac:dyDescent="0.3">
      <c r="A3" s="96">
        <f>('006208.TW'!E3+'00692.TW'!E3+'00878.TW'!E3+'2890.TW'!E3)-('006208.TW'!F3+'00692.TW'!F3+'00878.TW'!F3+'2890.TW'!F3)-E2+7345</f>
        <v>173475</v>
      </c>
      <c r="B3" s="96">
        <f>總資產!K10</f>
        <v>242650.22009999998</v>
      </c>
      <c r="C3" s="8">
        <f>C4/A3</f>
        <v>0.39876189710332888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69175.220099999977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 x14ac:dyDescent="0.3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 x14ac:dyDescent="0.3">
      <c r="A10" s="96">
        <f>(BND!E3+VT!E3)-(BND!F3+VT!F3)</f>
        <v>121816</v>
      </c>
      <c r="B10" s="96">
        <f>總資產!O10</f>
        <v>137673.85524886847</v>
      </c>
      <c r="C10" s="8">
        <f>C11/A10</f>
        <v>0.13017875524453656</v>
      </c>
      <c r="D10" s="6"/>
      <c r="E10" s="96">
        <f>A3+A10</f>
        <v>295291</v>
      </c>
      <c r="F10" s="96">
        <f>B3+B10</f>
        <v>380324.07534886844</v>
      </c>
      <c r="G10" s="8">
        <f>G11/E10</f>
        <v>0.28796365398494517</v>
      </c>
    </row>
    <row r="11" spans="1:10" ht="18" customHeight="1" x14ac:dyDescent="0.3">
      <c r="A11" s="97"/>
      <c r="B11" s="97"/>
      <c r="C11" s="31">
        <f>B10-A10</f>
        <v>15857.855248868465</v>
      </c>
      <c r="D11" s="6"/>
      <c r="E11" s="97"/>
      <c r="F11" s="97"/>
      <c r="G11" s="33">
        <f>F10-E10</f>
        <v>85033.075348868442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8" zoomScale="115" zoomScaleNormal="115" workbookViewId="0">
      <selection activeCell="F37" sqref="F37:G3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82.475638051044086</v>
      </c>
      <c r="B3" s="103">
        <f>E3/D3</f>
        <v>84.343387470997683</v>
      </c>
      <c r="C3" s="115" t="s">
        <v>39</v>
      </c>
      <c r="D3" s="110">
        <f>SUM(D7:D505)</f>
        <v>431</v>
      </c>
      <c r="E3" s="113">
        <f>SUM(E7:E505)</f>
        <v>36352</v>
      </c>
      <c r="F3" s="113">
        <f>SUM(F6:G505)</f>
        <v>805</v>
      </c>
      <c r="G3" s="8">
        <f>G4/E3</f>
        <v>0.38502558318661984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13996.450000000004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0" zoomScale="115" zoomScaleNormal="115" workbookViewId="0">
      <selection activeCell="E31" sqref="E31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74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31.266836086404066</v>
      </c>
      <c r="B3" s="103">
        <f>E3/D3</f>
        <v>33.011435832274458</v>
      </c>
      <c r="C3" s="115" t="s">
        <v>75</v>
      </c>
      <c r="D3" s="110">
        <f>SUM(D7:D505)</f>
        <v>1574</v>
      </c>
      <c r="E3" s="113">
        <f>SUM(E7:E505)</f>
        <v>51960</v>
      </c>
      <c r="F3" s="113">
        <f>SUM(F6:G505)</f>
        <v>2746</v>
      </c>
      <c r="G3" s="8">
        <f>G4/E3</f>
        <v>0.42207082371054661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21930.800000000003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76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77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78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E32" sqref="E32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79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20.888111888111887</v>
      </c>
      <c r="B3" s="103">
        <f>E3/D3</f>
        <v>21.946386946386948</v>
      </c>
      <c r="C3" s="115" t="s">
        <v>80</v>
      </c>
      <c r="D3" s="110">
        <f>SUM(D7:D505)</f>
        <v>429</v>
      </c>
      <c r="E3" s="113">
        <f>SUM(E7:E505)</f>
        <v>9415</v>
      </c>
      <c r="F3" s="113">
        <f>SUM(F6:G505)</f>
        <v>454</v>
      </c>
      <c r="G3" s="8">
        <f>G4/E3</f>
        <v>6.4333510355815263E-2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605.70000000000073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49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51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54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55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56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60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81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62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63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82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65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68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83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70</v>
      </c>
      <c r="C29" s="36">
        <v>23.14</v>
      </c>
      <c r="D29" s="27">
        <v>21</v>
      </c>
      <c r="E29" s="27">
        <v>487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71</v>
      </c>
      <c r="C30" s="36">
        <v>22.32</v>
      </c>
      <c r="D30" s="27">
        <v>22</v>
      </c>
      <c r="E30" s="27">
        <v>492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72</v>
      </c>
      <c r="C31" s="36"/>
      <c r="D31" s="27"/>
      <c r="E31" s="27"/>
      <c r="F31" s="98">
        <v>209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73</v>
      </c>
      <c r="C32" s="36">
        <v>22</v>
      </c>
      <c r="D32" s="27">
        <v>9</v>
      </c>
      <c r="E32" s="27">
        <v>199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17" zoomScale="115" zoomScaleNormal="115" workbookViewId="0">
      <selection activeCell="F31" sqref="F31:G31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84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17.275362318840578</v>
      </c>
      <c r="B3" s="103">
        <f>E3/D3</f>
        <v>18.244713708719409</v>
      </c>
      <c r="C3" s="116" t="s">
        <v>85</v>
      </c>
      <c r="D3" s="110">
        <f>SUM(D7:D505)</f>
        <v>4209</v>
      </c>
      <c r="E3" s="113">
        <f>SUM(E7:E505)</f>
        <v>76792</v>
      </c>
      <c r="F3" s="113">
        <f>SUM(F6:G505)</f>
        <v>4080</v>
      </c>
      <c r="G3" s="8">
        <f>G4/E3</f>
        <v>0.32199122304406697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24726.349999999991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76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86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87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88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89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90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91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92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33" zoomScale="115" zoomScaleNormal="115" workbookViewId="0">
      <selection activeCell="F42" sqref="F42:G42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93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94</v>
      </c>
      <c r="J2" s="28" t="s">
        <v>27</v>
      </c>
    </row>
    <row r="3" spans="1:10" ht="18.75" customHeight="1" x14ac:dyDescent="0.3">
      <c r="A3" s="100">
        <f>(E3-F3)/D3</f>
        <v>2242.9419265772626</v>
      </c>
      <c r="B3" s="103">
        <f>E3/D3</f>
        <v>2295.7363198782773</v>
      </c>
      <c r="C3" s="116">
        <f>H3*I3</f>
        <v>2354.7327300000002</v>
      </c>
      <c r="D3" s="110">
        <f>SUM(D7:D505)</f>
        <v>12.198265000000003</v>
      </c>
      <c r="E3" s="113">
        <f>SUM(E7:E505)</f>
        <v>28004</v>
      </c>
      <c r="F3" s="113">
        <f>SUM(F6:G505)</f>
        <v>644</v>
      </c>
      <c r="G3" s="8">
        <f>G4/E3</f>
        <v>4.8694966601680434E-2</v>
      </c>
      <c r="H3" s="105" t="s">
        <v>95</v>
      </c>
      <c r="I3" s="109">
        <f>投資!G2</f>
        <v>32.691000000000003</v>
      </c>
      <c r="J3" s="106">
        <f>SUM(J7:J505)</f>
        <v>874.75000000000011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1363.653844713459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96</v>
      </c>
      <c r="J5" s="101" t="s">
        <v>97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98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99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100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100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86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101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102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103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104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105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106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107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108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109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110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111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112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113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114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115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abSelected="1" zoomScale="115" zoomScaleNormal="115" workbookViewId="0">
      <selection activeCell="F32" sqref="F32:G32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93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94</v>
      </c>
      <c r="J2" s="28" t="s">
        <v>27</v>
      </c>
    </row>
    <row r="3" spans="1:10" ht="18.75" customHeight="1" x14ac:dyDescent="0.3">
      <c r="A3" s="100">
        <f>(E3-F3)/D3</f>
        <v>3337.2645425888463</v>
      </c>
      <c r="B3" s="103">
        <f>E3/D3</f>
        <v>3392.169568200592</v>
      </c>
      <c r="C3" s="115">
        <f>H3*I3</f>
        <v>3849.3652500000003</v>
      </c>
      <c r="D3" s="110">
        <f>SUM(D7:D505)</f>
        <v>28.303419999999999</v>
      </c>
      <c r="E3" s="113">
        <f>SUM(E7:E505)</f>
        <v>96010</v>
      </c>
      <c r="F3" s="113">
        <f>SUM(F6:G505)</f>
        <v>1554</v>
      </c>
      <c r="G3" s="8">
        <f>G4/E3</f>
        <v>0.15096553904963023</v>
      </c>
      <c r="H3" s="105" t="s">
        <v>116</v>
      </c>
      <c r="I3" s="118">
        <f>投資!G2</f>
        <v>32.691000000000003</v>
      </c>
      <c r="J3" s="106">
        <f>SUM(J7:J505)</f>
        <v>2983.5599999999995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14494.201404154999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96</v>
      </c>
      <c r="J5" s="101" t="s">
        <v>97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99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117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117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118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119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104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120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121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90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122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2024-12-31T05:09:19Z</dcterms:modified>
  <dc:language>en-US</dc:language>
</cp:coreProperties>
</file>