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7" documentId="11_E69931790B11F5B2EAB38B0A01A59EA30DBF25EC" xr6:coauthVersionLast="47" xr6:coauthVersionMax="47" xr10:uidLastSave="{80B1859C-B365-4922-B64A-3BAB6ADFEE6B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3" r:id="rId2"/>
    <sheet name="006208.TW" sheetId="4" r:id="rId3"/>
    <sheet name="00692.TW" sheetId="5" r:id="rId4"/>
    <sheet name="00878.TW" sheetId="6" r:id="rId5"/>
    <sheet name="2890.TW" sheetId="7" r:id="rId6"/>
    <sheet name="BND" sheetId="8" r:id="rId7"/>
    <sheet name="VEA" sheetId="9" r:id="rId8"/>
    <sheet name="VT" sheetId="10" r:id="rId9"/>
    <sheet name="VTI" sheetId="11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G4" i="7"/>
  <c r="G4" i="6"/>
  <c r="G4" i="5"/>
  <c r="G4" i="4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G4" i="11" s="1"/>
  <c r="G3" i="11" s="1"/>
  <c r="F3" i="11"/>
  <c r="E3" i="11"/>
  <c r="B3" i="11" s="1"/>
  <c r="D3" i="11"/>
  <c r="O5" i="1" s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B3" i="10" s="1"/>
  <c r="D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C3" i="9" s="1"/>
  <c r="F3" i="9"/>
  <c r="E3" i="9"/>
  <c r="D3" i="9"/>
  <c r="G4" i="9" s="1"/>
  <c r="G3" i="9" s="1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B3" i="8" s="1"/>
  <c r="D3" i="8"/>
  <c r="G4" i="8" s="1"/>
  <c r="G3" i="8" s="1"/>
  <c r="F3" i="7"/>
  <c r="E3" i="7"/>
  <c r="A3" i="3" s="1"/>
  <c r="D3" i="7"/>
  <c r="G3" i="7" s="1"/>
  <c r="G3" i="6"/>
  <c r="F3" i="6"/>
  <c r="E3" i="6"/>
  <c r="B3" i="6" s="1"/>
  <c r="D3" i="6"/>
  <c r="A3" i="6" s="1"/>
  <c r="F3" i="5"/>
  <c r="E3" i="5"/>
  <c r="D3" i="5"/>
  <c r="G3" i="5" s="1"/>
  <c r="B3" i="5"/>
  <c r="A3" i="5"/>
  <c r="F3" i="4"/>
  <c r="A3" i="4" s="1"/>
  <c r="E3" i="4"/>
  <c r="D3" i="4"/>
  <c r="G3" i="4" s="1"/>
  <c r="G10" i="1"/>
  <c r="C10" i="1"/>
  <c r="O4" i="1"/>
  <c r="O3" i="1"/>
  <c r="K10" i="1" l="1"/>
  <c r="B3" i="7"/>
  <c r="O2" i="1"/>
  <c r="O10" i="1" s="1"/>
  <c r="B10" i="3" s="1"/>
  <c r="A3" i="7"/>
  <c r="A3" i="10"/>
  <c r="B3" i="4"/>
  <c r="A10" i="3"/>
  <c r="E10" i="3" s="1"/>
  <c r="A3" i="8"/>
  <c r="A3" i="11"/>
  <c r="A12" i="1" l="1"/>
  <c r="B3" i="3"/>
  <c r="C11" i="3"/>
  <c r="C10" i="3" s="1"/>
  <c r="F10" i="3" l="1"/>
  <c r="G11" i="3" s="1"/>
  <c r="G10" i="3" s="1"/>
  <c r="C4" i="3"/>
  <c r="C3" i="3" s="1"/>
  <c r="C16" i="1"/>
  <c r="A16" i="1"/>
</calcChain>
</file>

<file path=xl/sharedStrings.xml><?xml version="1.0" encoding="utf-8"?>
<sst xmlns="http://schemas.openxmlformats.org/spreadsheetml/2006/main" count="302" uniqueCount="97">
  <si>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</si>
  <si>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</si>
  <si>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</si>
  <si>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</si>
  <si>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</si>
  <si>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</si>
  <si>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</si>
  <si>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</si>
  <si>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</si>
  <si>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</si>
  <si>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</si>
  <si>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</si>
  <si>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</si>
  <si>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</si>
  <si>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</si>
  <si>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</si>
  <si>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</si>
  <si>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</si>
  <si>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</si>
  <si>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</si>
  <si>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</si>
  <si>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</si>
  <si>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</si>
  <si>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</si>
  <si>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</si>
  <si>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</si>
  <si>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</si>
  <si>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</si>
  <si>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</si>
  <si>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</si>
  <si>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</si>
  <si>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</si>
  <si>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</si>
  <si>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</si>
  <si>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</si>
  <si>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</si>
  <si>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</si>
  <si>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</si>
  <si>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</si>
  <si>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</si>
  <si>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</si>
  <si>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</si>
  <si>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</si>
  <si>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85.85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</si>
  <si>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</si>
  <si>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</si>
  <si>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</si>
  <si>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</si>
  <si>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</si>
  <si>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</si>
  <si>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</si>
  <si>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</si>
  <si>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</si>
  <si>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</si>
  <si>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</si>
  <si>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</si>
  <si>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</si>
  <si>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</si>
  <si>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</si>
  <si>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</si>
  <si>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</si>
  <si>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</si>
  <si>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</si>
  <si>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</si>
  <si>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</si>
  <si>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35.40</t>
  </si>
  <si>
    <t>2023.08.18</t>
  </si>
  <si>
    <t>2023.10.24</t>
  </si>
  <si>
    <t>2024.01.17</t>
  </si>
  <si>
    <t>00878.TW</t>
  </si>
  <si>
    <t>22.07</t>
  </si>
  <si>
    <t>2890.TW</t>
  </si>
  <si>
    <t>20.00</t>
  </si>
  <si>
    <t>2023.09.13</t>
  </si>
  <si>
    <t>2023.10.25</t>
  </si>
  <si>
    <t>2023.10.31</t>
  </si>
  <si>
    <t>2023.12.07</t>
  </si>
  <si>
    <t>USD</t>
  </si>
  <si>
    <t>目前匯率</t>
  </si>
  <si>
    <t>72.32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</si>
  <si>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</si>
  <si>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</si>
  <si>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</si>
  <si>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</si>
  <si>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</si>
  <si>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</si>
  <si>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</si>
  <si>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</si>
  <si>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</si>
  <si>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</si>
  <si>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49.2</t>
  </si>
  <si>
    <t>2023.09.27</t>
  </si>
  <si>
    <t>2023.12.28</t>
  </si>
  <si>
    <t>108.46</t>
  </si>
  <si>
    <t>2023.09.16</t>
  </si>
  <si>
    <t>254.9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</si>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</sst>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182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7" fillId="24" borderId="11" xfId="0" applyFont="1" applyFill="1" applyBorder="1" applyAlignment="1">
      <alignment horizontal="center" vertical="center" shrinkToFit="1"/>
    </xf>
    <xf numFmtId="0" fontId="0" fillId="0" borderId="26" xfId="0" applyBorder="1"/>
    <xf numFmtId="177" fontId="7" fillId="26" borderId="11" xfId="0" applyNumberFormat="1" applyFont="1" applyFill="1" applyBorder="1" applyAlignment="1">
      <alignment vertical="center"/>
    </xf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U28" sqref="U28"/>
    </sheetView>
  </sheetViews>
  <sheetFormatPr defaultColWidth="8.5" defaultRowHeight="16.5" x14ac:dyDescent="0.25"/>
  <sheetData>
    <row r="1" spans="1:26" ht="31.5" customHeight="1" thickBot="1" x14ac:dyDescent="0.3">
      <c r="A1" s="101" t="s">
        <v>0</v>
      </c>
      <c r="B1" s="95"/>
      <c r="C1" s="95"/>
      <c r="D1" s="75"/>
      <c r="E1" s="94" t="s">
        <v>1</v>
      </c>
      <c r="F1" s="95"/>
      <c r="G1" s="95"/>
      <c r="H1" s="75"/>
      <c r="I1" s="104" t="s">
        <v>2</v>
      </c>
      <c r="J1" s="95"/>
      <c r="K1" s="95"/>
      <c r="L1" s="75"/>
      <c r="M1" s="102" t="s">
        <v>3</v>
      </c>
      <c r="N1" s="95"/>
      <c r="O1" s="95"/>
      <c r="P1" s="75"/>
    </row>
    <row r="2" spans="1:26" ht="17.25" customHeight="1" x14ac:dyDescent="0.25">
      <c r="A2" s="52" t="s">
        <v>4</v>
      </c>
      <c r="B2" s="53"/>
      <c r="C2" s="54">
        <v>65854</v>
      </c>
      <c r="D2" s="55"/>
      <c r="E2" s="58" t="s">
        <v>5</v>
      </c>
      <c r="F2" s="53"/>
      <c r="G2" s="97">
        <v>770.66</v>
      </c>
      <c r="H2" s="55"/>
      <c r="I2" s="98" t="s">
        <v>6</v>
      </c>
      <c r="J2" s="99"/>
      <c r="K2" s="139">
        <f>'006208.TW'!D3*'006208.TW'!C3*0.997</f>
        <v>23794.701099999998</v>
      </c>
      <c r="L2" s="55"/>
      <c r="M2" s="100" t="s">
        <v>7</v>
      </c>
      <c r="N2" s="99"/>
      <c r="O2" s="140">
        <f>BND!H3*BND!D3</f>
        <v>574.87883967999994</v>
      </c>
      <c r="P2" s="55"/>
    </row>
    <row r="3" spans="1:26" ht="17.25" customHeight="1" x14ac:dyDescent="0.25">
      <c r="A3" s="67" t="s">
        <v>8</v>
      </c>
      <c r="B3" s="57"/>
      <c r="C3" s="80">
        <v>64558</v>
      </c>
      <c r="D3" s="62"/>
      <c r="E3" s="81" t="s">
        <v>9</v>
      </c>
      <c r="F3" s="57"/>
      <c r="G3" s="61">
        <v>300</v>
      </c>
      <c r="H3" s="62"/>
      <c r="I3" s="63" t="s">
        <v>10</v>
      </c>
      <c r="J3" s="64"/>
      <c r="K3" s="90">
        <f>'00692.TW'!D3*'00692.TW'!C3*0.997</f>
        <v>46199.584199999998</v>
      </c>
      <c r="L3" s="62"/>
      <c r="M3" s="65" t="s">
        <v>11</v>
      </c>
      <c r="N3" s="64"/>
      <c r="O3" s="103">
        <f>VEA!H3*VEA!D3</f>
        <v>272.20131240000001</v>
      </c>
      <c r="P3" s="62"/>
    </row>
    <row r="4" spans="1:26" ht="15.75" customHeight="1" x14ac:dyDescent="0.25">
      <c r="A4" s="67" t="s">
        <v>12</v>
      </c>
      <c r="B4" s="57"/>
      <c r="C4" s="80">
        <v>0</v>
      </c>
      <c r="D4" s="62"/>
      <c r="E4" s="81"/>
      <c r="F4" s="57"/>
      <c r="G4" s="61"/>
      <c r="H4" s="62"/>
      <c r="I4" s="63" t="s">
        <v>13</v>
      </c>
      <c r="J4" s="64"/>
      <c r="K4" s="90">
        <f>'00878.TW'!D3*'00878.TW'!C3*0.997</f>
        <v>4422.7617899999996</v>
      </c>
      <c r="L4" s="62"/>
      <c r="M4" s="65" t="s">
        <v>14</v>
      </c>
      <c r="N4" s="64"/>
      <c r="O4" s="103">
        <f>VT!H3*VT!D3</f>
        <v>1673.2257605800003</v>
      </c>
      <c r="P4" s="62"/>
    </row>
    <row r="5" spans="1:26" ht="16.5" customHeight="1" x14ac:dyDescent="0.25">
      <c r="A5" s="67" t="s">
        <v>15</v>
      </c>
      <c r="B5" s="57"/>
      <c r="C5" s="80">
        <v>0</v>
      </c>
      <c r="D5" s="62"/>
      <c r="E5" s="81"/>
      <c r="F5" s="57"/>
      <c r="G5" s="61"/>
      <c r="H5" s="62"/>
      <c r="I5" s="63" t="s">
        <v>16</v>
      </c>
      <c r="J5" s="64"/>
      <c r="K5" s="90">
        <f>'2890.TW'!D3*'2890.TW'!C3*0.997</f>
        <v>72003.34</v>
      </c>
      <c r="L5" s="62"/>
      <c r="M5" s="65" t="s">
        <v>17</v>
      </c>
      <c r="N5" s="64"/>
      <c r="O5" s="103">
        <f>VTI!H3*VTI!D3</f>
        <v>250.23787899999996</v>
      </c>
      <c r="P5" s="62"/>
    </row>
    <row r="6" spans="1:26" x14ac:dyDescent="0.25">
      <c r="A6" s="67" t="s">
        <v>18</v>
      </c>
      <c r="B6" s="57"/>
      <c r="C6" s="80">
        <v>0</v>
      </c>
      <c r="D6" s="62"/>
      <c r="E6" s="81"/>
      <c r="F6" s="57"/>
      <c r="G6" s="61"/>
      <c r="H6" s="62"/>
      <c r="I6" s="82" t="s">
        <v>19</v>
      </c>
      <c r="J6" s="57"/>
      <c r="K6" s="90">
        <v>7573</v>
      </c>
      <c r="L6" s="62"/>
      <c r="M6" s="56"/>
      <c r="N6" s="57"/>
      <c r="O6" s="103"/>
      <c r="P6" s="62"/>
    </row>
    <row r="7" spans="1:26" x14ac:dyDescent="0.25">
      <c r="A7" s="67" t="s">
        <v>20</v>
      </c>
      <c r="B7" s="57"/>
      <c r="C7" s="80">
        <v>1626</v>
      </c>
      <c r="D7" s="62"/>
      <c r="E7" s="81"/>
      <c r="F7" s="57"/>
      <c r="G7" s="61"/>
      <c r="H7" s="62"/>
      <c r="I7" s="82"/>
      <c r="J7" s="57"/>
      <c r="K7" s="90"/>
      <c r="L7" s="62"/>
      <c r="M7" s="56"/>
      <c r="N7" s="57"/>
      <c r="O7" s="103"/>
      <c r="P7" s="62"/>
    </row>
    <row r="8" spans="1:26" x14ac:dyDescent="0.25">
      <c r="A8" s="67" t="s">
        <v>21</v>
      </c>
      <c r="B8" s="57"/>
      <c r="C8" s="80">
        <v>80</v>
      </c>
      <c r="D8" s="62"/>
      <c r="E8" s="81"/>
      <c r="F8" s="57"/>
      <c r="G8" s="61"/>
      <c r="H8" s="62"/>
      <c r="I8" s="82"/>
      <c r="J8" s="57"/>
      <c r="K8" s="90"/>
      <c r="L8" s="62"/>
      <c r="M8" s="56"/>
      <c r="N8" s="57"/>
      <c r="O8" s="103"/>
      <c r="P8" s="62"/>
      <c r="Q8" s="1"/>
      <c r="R8" s="1"/>
      <c r="S8" s="1"/>
      <c r="T8" s="1"/>
    </row>
    <row r="9" spans="1:26" x14ac:dyDescent="0.25">
      <c r="A9" s="96" t="s">
        <v>22</v>
      </c>
      <c r="B9" s="73"/>
      <c r="C9" s="70">
        <v>3139</v>
      </c>
      <c r="D9" s="71"/>
      <c r="E9" s="72"/>
      <c r="F9" s="73"/>
      <c r="G9" s="83"/>
      <c r="H9" s="71"/>
      <c r="I9" s="84"/>
      <c r="J9" s="73"/>
      <c r="K9" s="91"/>
      <c r="L9" s="71"/>
      <c r="M9" s="92"/>
      <c r="N9" s="73"/>
      <c r="O9" s="93"/>
      <c r="P9" s="71"/>
      <c r="Q9" s="1"/>
      <c r="R9" s="1"/>
      <c r="S9" s="1"/>
      <c r="T9" s="1"/>
    </row>
    <row r="10" spans="1:26" ht="17.25" customHeight="1" thickBot="1" x14ac:dyDescent="0.3">
      <c r="A10" s="68" t="s">
        <v>23</v>
      </c>
      <c r="B10" s="69"/>
      <c r="C10" s="66">
        <f>SUM(C2:D9)</f>
        <v>135257</v>
      </c>
      <c r="D10" s="60"/>
      <c r="E10" s="68" t="s">
        <v>23</v>
      </c>
      <c r="F10" s="69"/>
      <c r="G10" s="66">
        <f>SUM(G2:H9)*投資!G2</f>
        <v>33706.518119999993</v>
      </c>
      <c r="H10" s="60"/>
      <c r="I10" s="68" t="s">
        <v>23</v>
      </c>
      <c r="J10" s="69"/>
      <c r="K10" s="66">
        <f>SUM(K2:L9)</f>
        <v>153993.38708999997</v>
      </c>
      <c r="L10" s="60"/>
      <c r="M10" s="68" t="s">
        <v>23</v>
      </c>
      <c r="N10" s="69"/>
      <c r="O10" s="66">
        <f>SUM(O2:P9)*投資!G2</f>
        <v>87222.259649040119</v>
      </c>
      <c r="P10" s="60"/>
      <c r="Q10" s="1"/>
      <c r="R10" s="1"/>
      <c r="S10" s="1"/>
      <c r="T10" s="1"/>
    </row>
    <row r="11" spans="1:26" ht="31.5" customHeight="1" thickBot="1" x14ac:dyDescent="0.3">
      <c r="A11" s="79" t="s">
        <v>24</v>
      </c>
      <c r="B11" s="60"/>
      <c r="C11" s="59" t="s">
        <v>25</v>
      </c>
      <c r="D11" s="6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85">
        <f>C10+G10+K10+O10</f>
        <v>410179.16485904012</v>
      </c>
      <c r="B12" s="75"/>
      <c r="C12" s="86">
        <v>8520</v>
      </c>
      <c r="D12" s="8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6"/>
      <c r="B13" s="77"/>
      <c r="C13" s="88"/>
      <c r="D13" s="8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9" t="s">
        <v>26</v>
      </c>
      <c r="B14" s="75"/>
      <c r="C14" s="59" t="s">
        <v>27</v>
      </c>
      <c r="D14" s="7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6"/>
      <c r="B15" s="77"/>
      <c r="C15" s="76"/>
      <c r="D15" s="7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74">
        <f>A12-C12</f>
        <v>401659.16485904012</v>
      </c>
      <c r="B16" s="75"/>
      <c r="C16" s="78">
        <f>C12/A12</f>
        <v>2.0771410958740275E-2</v>
      </c>
      <c r="D16" s="7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6"/>
      <c r="B17" s="77"/>
      <c r="C17" s="76"/>
      <c r="D17" s="7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18" t="s">
        <v>37</v>
      </c>
      <c r="D1" s="119"/>
      <c r="E1" s="119"/>
      <c r="F1" s="115" t="s">
        <v>17</v>
      </c>
      <c r="G1" s="57"/>
      <c r="H1" s="116" t="s">
        <v>77</v>
      </c>
      <c r="I1" s="108"/>
      <c r="J1" s="57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31"/>
    </row>
    <row r="3" spans="1:10" ht="18.75" customHeight="1" x14ac:dyDescent="0.25">
      <c r="A3" s="126">
        <f>(E3-F3)/D3</f>
        <v>7113.0985728983114</v>
      </c>
      <c r="B3" s="124">
        <f>E3/D3</f>
        <v>7133.4711880290524</v>
      </c>
      <c r="C3" s="111">
        <f>H3*I3</f>
        <v>8024.7618000000002</v>
      </c>
      <c r="D3" s="117">
        <f>SUM(D7:D505)</f>
        <v>0.98170999999999986</v>
      </c>
      <c r="E3" s="113">
        <f>SUM(E7:E505)</f>
        <v>7003</v>
      </c>
      <c r="F3" s="113">
        <f>SUM(F6:G505)</f>
        <v>20</v>
      </c>
      <c r="G3" s="8">
        <f>G4/E3</f>
        <v>0.12780078633128641</v>
      </c>
      <c r="H3" s="123" t="s">
        <v>95</v>
      </c>
      <c r="I3" s="122">
        <f>投資!G2</f>
        <v>31.481999999999999</v>
      </c>
      <c r="J3" s="120"/>
    </row>
    <row r="4" spans="1:10" ht="18.75" customHeight="1" x14ac:dyDescent="0.25">
      <c r="A4" s="106"/>
      <c r="B4" s="106"/>
      <c r="C4" s="112"/>
      <c r="D4" s="106"/>
      <c r="E4" s="106"/>
      <c r="F4" s="106"/>
      <c r="G4" s="41">
        <f>D3*C3-E3+F3</f>
        <v>894.98890667799878</v>
      </c>
      <c r="H4" s="112"/>
      <c r="I4" s="112"/>
      <c r="J4" s="112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36" t="s">
        <v>49</v>
      </c>
      <c r="G5" s="57"/>
      <c r="H5" s="121" t="s">
        <v>46</v>
      </c>
      <c r="I5" s="121" t="s">
        <v>80</v>
      </c>
      <c r="J5" s="121" t="s">
        <v>81</v>
      </c>
    </row>
    <row r="6" spans="1:10" x14ac:dyDescent="0.25">
      <c r="A6" s="26">
        <v>1</v>
      </c>
      <c r="B6" s="138" t="s">
        <v>50</v>
      </c>
      <c r="C6" s="108"/>
      <c r="D6" s="108"/>
      <c r="E6" s="57"/>
      <c r="F6" s="137"/>
      <c r="G6" s="57"/>
      <c r="H6" s="112"/>
      <c r="I6" s="112"/>
      <c r="J6" s="112"/>
    </row>
    <row r="7" spans="1:10" x14ac:dyDescent="0.25">
      <c r="A7" s="26">
        <v>2</v>
      </c>
      <c r="B7" s="50" t="s">
        <v>83</v>
      </c>
      <c r="C7" s="51">
        <f t="shared" ref="C7:C70" si="0">I7*H7</f>
        <v>7029.8515499999994</v>
      </c>
      <c r="D7" s="33">
        <v>0.142234</v>
      </c>
      <c r="E7" s="33">
        <v>1000</v>
      </c>
      <c r="F7" s="135"/>
      <c r="G7" s="57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84</v>
      </c>
      <c r="C8" s="51">
        <f t="shared" si="0"/>
        <v>7138.5788700000003</v>
      </c>
      <c r="D8" s="23">
        <v>0.140096</v>
      </c>
      <c r="E8" s="33">
        <v>1000</v>
      </c>
      <c r="F8" s="135"/>
      <c r="G8" s="57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96</v>
      </c>
      <c r="C9" s="51">
        <f t="shared" si="0"/>
        <v>0</v>
      </c>
      <c r="D9" s="33"/>
      <c r="E9" s="33"/>
      <c r="F9" s="135">
        <v>5</v>
      </c>
      <c r="G9" s="57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5"/>
      <c r="G10" s="57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5"/>
      <c r="G11" s="57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5"/>
      <c r="G12" s="57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87</v>
      </c>
      <c r="C13" s="51">
        <f t="shared" si="0"/>
        <v>0</v>
      </c>
      <c r="D13" s="33"/>
      <c r="E13" s="33"/>
      <c r="F13" s="135">
        <v>15</v>
      </c>
      <c r="G13" s="57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5"/>
      <c r="G14" s="57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88</v>
      </c>
      <c r="C15" s="51">
        <f t="shared" si="0"/>
        <v>7681.3171199999997</v>
      </c>
      <c r="D15" s="33">
        <v>0.13019500000000001</v>
      </c>
      <c r="E15" s="33">
        <v>1000</v>
      </c>
      <c r="F15" s="135"/>
      <c r="G15" s="57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/>
      <c r="C16" s="51">
        <f t="shared" si="0"/>
        <v>0</v>
      </c>
      <c r="D16" s="33"/>
      <c r="E16" s="33"/>
      <c r="F16" s="135"/>
      <c r="G16" s="57"/>
      <c r="H16" s="27"/>
      <c r="I16" s="27"/>
      <c r="J16" s="27"/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5"/>
      <c r="G17" s="57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5"/>
      <c r="G18" s="57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5"/>
      <c r="G19" s="57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5"/>
      <c r="G20" s="57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5"/>
      <c r="G21" s="57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5"/>
      <c r="G22" s="57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5"/>
      <c r="G23" s="57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5"/>
      <c r="G24" s="57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5"/>
      <c r="G25" s="57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5"/>
      <c r="G26" s="57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5"/>
      <c r="G27" s="57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5"/>
      <c r="G28" s="57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5"/>
      <c r="G29" s="57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5"/>
      <c r="G30" s="57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5"/>
      <c r="G31" s="57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5"/>
      <c r="G32" s="57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5"/>
      <c r="G33" s="57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5"/>
      <c r="G34" s="57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5"/>
      <c r="G35" s="57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5"/>
      <c r="G36" s="57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5"/>
      <c r="G37" s="57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5"/>
      <c r="G38" s="57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5"/>
      <c r="G39" s="57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5"/>
      <c r="G40" s="57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5"/>
      <c r="G41" s="57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5"/>
      <c r="G42" s="57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5"/>
      <c r="G43" s="57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5"/>
      <c r="G44" s="57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5"/>
      <c r="G45" s="57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5"/>
      <c r="G46" s="57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5"/>
      <c r="G47" s="57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5"/>
      <c r="G48" s="57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5"/>
      <c r="G49" s="57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5"/>
      <c r="G50" s="57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5"/>
      <c r="G51" s="57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5"/>
      <c r="G52" s="57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5"/>
      <c r="G53" s="57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5"/>
      <c r="G54" s="57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5"/>
      <c r="G55" s="57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5"/>
      <c r="G56" s="57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5"/>
      <c r="G57" s="57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5"/>
      <c r="G58" s="57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5"/>
      <c r="G59" s="57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5"/>
      <c r="G60" s="57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5"/>
      <c r="G61" s="57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5"/>
      <c r="G62" s="57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5"/>
      <c r="G63" s="57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5"/>
      <c r="G64" s="57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5"/>
      <c r="G65" s="57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5"/>
      <c r="G66" s="57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5"/>
      <c r="G67" s="57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5"/>
      <c r="G68" s="57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5"/>
      <c r="G69" s="57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5"/>
      <c r="G70" s="57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5"/>
      <c r="G71" s="57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5"/>
      <c r="G72" s="57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5"/>
      <c r="G73" s="57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5"/>
      <c r="G74" s="57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5"/>
      <c r="G75" s="57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5"/>
      <c r="G76" s="57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5"/>
      <c r="G77" s="57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5"/>
      <c r="G78" s="57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5"/>
      <c r="G79" s="57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5"/>
      <c r="G80" s="57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5"/>
      <c r="G81" s="57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5"/>
      <c r="G82" s="57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5"/>
      <c r="G83" s="57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5"/>
      <c r="G84" s="57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5"/>
      <c r="G85" s="57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5"/>
      <c r="G86" s="57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5"/>
      <c r="G87" s="57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5"/>
      <c r="G88" s="57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5"/>
      <c r="G89" s="57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5"/>
      <c r="G90" s="57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5"/>
      <c r="G91" s="57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5"/>
      <c r="G92" s="57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5"/>
      <c r="G93" s="57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5"/>
      <c r="G94" s="57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5"/>
      <c r="G95" s="57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5"/>
      <c r="G96" s="57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5"/>
      <c r="G97" s="57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5"/>
      <c r="G98" s="57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5"/>
      <c r="G99" s="57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5"/>
      <c r="G100" s="57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5"/>
      <c r="G101" s="57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5"/>
      <c r="G102" s="57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5"/>
      <c r="G103" s="57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5"/>
      <c r="G104" s="57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5"/>
      <c r="G105" s="57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5"/>
      <c r="G106" s="57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5"/>
      <c r="G107" s="57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5"/>
      <c r="G108" s="57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5"/>
      <c r="G109" s="57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5"/>
      <c r="G110" s="57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5"/>
      <c r="G111" s="57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5"/>
      <c r="G112" s="57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5"/>
      <c r="G113" s="57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5"/>
      <c r="G114" s="57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5"/>
      <c r="G115" s="57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5"/>
      <c r="G116" s="57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5"/>
      <c r="G117" s="57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5"/>
      <c r="G118" s="57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5"/>
      <c r="G119" s="57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5"/>
      <c r="G120" s="57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5"/>
      <c r="G121" s="57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5"/>
      <c r="G122" s="57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5"/>
      <c r="G123" s="57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5"/>
      <c r="G124" s="57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5"/>
      <c r="G125" s="57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5"/>
      <c r="G126" s="57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5"/>
      <c r="G127" s="57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5"/>
      <c r="G128" s="57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5"/>
      <c r="G129" s="57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5"/>
      <c r="G130" s="57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5"/>
      <c r="G131" s="57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5"/>
      <c r="G132" s="57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5"/>
      <c r="G133" s="57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5"/>
      <c r="G134" s="57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5"/>
      <c r="G135" s="57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5"/>
      <c r="G136" s="57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5"/>
      <c r="G137" s="57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5"/>
      <c r="G138" s="57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5"/>
      <c r="G139" s="57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5"/>
      <c r="G140" s="57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5"/>
      <c r="G141" s="57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5"/>
      <c r="G142" s="57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5"/>
      <c r="G143" s="57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5"/>
      <c r="G144" s="57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5"/>
      <c r="G145" s="57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5"/>
      <c r="G146" s="57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5"/>
      <c r="G147" s="57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5"/>
      <c r="G148" s="57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5"/>
      <c r="G149" s="57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5"/>
      <c r="G150" s="57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5"/>
      <c r="G151" s="57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5"/>
      <c r="G152" s="57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5"/>
      <c r="G153" s="57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5"/>
      <c r="G154" s="57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5"/>
      <c r="G155" s="57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5"/>
      <c r="G156" s="57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5"/>
      <c r="G157" s="57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5"/>
      <c r="G158" s="57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5"/>
      <c r="G159" s="57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5"/>
      <c r="G160" s="57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5"/>
      <c r="G161" s="57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5"/>
      <c r="G162" s="57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5"/>
      <c r="G163" s="57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5"/>
      <c r="G164" s="57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5"/>
      <c r="G165" s="57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5"/>
      <c r="G166" s="57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5"/>
      <c r="G167" s="57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5"/>
      <c r="G168" s="57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5"/>
      <c r="G169" s="57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5"/>
      <c r="G170" s="57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5"/>
      <c r="G171" s="57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5"/>
      <c r="G172" s="57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5"/>
      <c r="G173" s="57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5"/>
      <c r="G174" s="57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5"/>
      <c r="G175" s="57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5"/>
      <c r="G176" s="57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5"/>
      <c r="G177" s="57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5"/>
      <c r="G178" s="57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5"/>
      <c r="G179" s="57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5"/>
      <c r="G180" s="57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5"/>
      <c r="G181" s="57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5"/>
      <c r="G182" s="57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5"/>
      <c r="G183" s="57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5"/>
      <c r="G184" s="57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5"/>
      <c r="G185" s="57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5"/>
      <c r="G186" s="57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5"/>
      <c r="G187" s="57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5"/>
      <c r="G188" s="57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5"/>
      <c r="G189" s="57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5"/>
      <c r="G190" s="57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5"/>
      <c r="G191" s="57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5"/>
      <c r="G192" s="57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5"/>
      <c r="G193" s="57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5"/>
      <c r="G194" s="57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5"/>
      <c r="G195" s="57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5"/>
      <c r="G196" s="57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5"/>
      <c r="G197" s="57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5"/>
      <c r="G198" s="57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5"/>
      <c r="G199" s="57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5"/>
      <c r="G200" s="57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5"/>
      <c r="G201" s="57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5"/>
      <c r="G202" s="57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5"/>
      <c r="G203" s="57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5"/>
      <c r="G204" s="57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5"/>
      <c r="G205" s="57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5"/>
      <c r="G206" s="57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5"/>
      <c r="G207" s="57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5"/>
      <c r="G208" s="57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5"/>
      <c r="G209" s="57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5"/>
      <c r="G210" s="57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5"/>
      <c r="G211" s="57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5"/>
      <c r="G212" s="57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5"/>
      <c r="G213" s="57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5"/>
      <c r="G214" s="57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5"/>
      <c r="G215" s="57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5"/>
      <c r="G216" s="57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5"/>
      <c r="G217" s="57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5"/>
      <c r="G218" s="57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5"/>
      <c r="G219" s="57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5"/>
      <c r="G220" s="57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5"/>
      <c r="G221" s="57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5"/>
      <c r="G222" s="57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5"/>
      <c r="G223" s="57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5"/>
      <c r="G224" s="57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5"/>
      <c r="G225" s="57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5"/>
      <c r="G226" s="57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5"/>
      <c r="G227" s="57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5"/>
      <c r="G228" s="57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5"/>
      <c r="G229" s="57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5"/>
      <c r="G230" s="57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5"/>
      <c r="G231" s="57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5"/>
      <c r="G232" s="57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5"/>
      <c r="G233" s="57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5"/>
      <c r="G234" s="57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5"/>
      <c r="G235" s="57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5"/>
      <c r="G236" s="57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5"/>
      <c r="G237" s="57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5"/>
      <c r="G238" s="57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5"/>
      <c r="G239" s="57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5"/>
      <c r="G240" s="57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5"/>
      <c r="G241" s="57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5"/>
      <c r="G242" s="57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5"/>
      <c r="G243" s="57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5"/>
      <c r="G244" s="57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5"/>
      <c r="G245" s="57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5"/>
      <c r="G246" s="57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5"/>
      <c r="G247" s="57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5"/>
      <c r="G248" s="57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5"/>
      <c r="G249" s="57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5"/>
      <c r="G250" s="57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5"/>
      <c r="G251" s="57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5"/>
      <c r="G252" s="57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5"/>
      <c r="G253" s="57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5"/>
      <c r="G254" s="57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5"/>
      <c r="G255" s="57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5"/>
      <c r="G256" s="57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5"/>
      <c r="G257" s="57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5"/>
      <c r="G258" s="57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5"/>
      <c r="G259" s="57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5"/>
      <c r="G260" s="57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5"/>
      <c r="G261" s="57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5"/>
      <c r="G262" s="57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5"/>
      <c r="G263" s="57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5"/>
      <c r="G264" s="57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5"/>
      <c r="G265" s="57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5"/>
      <c r="G266" s="57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5"/>
      <c r="G267" s="57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5"/>
      <c r="G268" s="57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5"/>
      <c r="G269" s="57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5"/>
      <c r="G270" s="57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5"/>
      <c r="G271" s="57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5"/>
      <c r="G272" s="57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5"/>
      <c r="G273" s="57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5"/>
      <c r="G274" s="57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5"/>
      <c r="G275" s="57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5"/>
      <c r="G276" s="57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5"/>
      <c r="G277" s="57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5"/>
      <c r="G278" s="57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5"/>
      <c r="G279" s="57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5"/>
      <c r="G280" s="57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5"/>
      <c r="G281" s="57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5"/>
      <c r="G282" s="57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5"/>
      <c r="G283" s="57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5"/>
      <c r="G284" s="57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5"/>
      <c r="G285" s="57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5"/>
      <c r="G286" s="57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5"/>
      <c r="G287" s="57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5"/>
      <c r="G288" s="57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5"/>
      <c r="G289" s="57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5"/>
      <c r="G290" s="57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5"/>
      <c r="G291" s="57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5"/>
      <c r="G292" s="57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5"/>
      <c r="G293" s="57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5"/>
      <c r="G294" s="57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5"/>
      <c r="G295" s="57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5"/>
      <c r="G296" s="57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5"/>
      <c r="G297" s="57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5"/>
      <c r="G298" s="57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5"/>
      <c r="G299" s="57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5"/>
      <c r="G300" s="57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5"/>
      <c r="G301" s="57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5"/>
      <c r="G302" s="57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5"/>
      <c r="G303" s="57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5"/>
      <c r="G304" s="57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5"/>
      <c r="G305" s="57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5"/>
      <c r="G306" s="57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5"/>
      <c r="G307" s="57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5"/>
      <c r="G308" s="57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5"/>
      <c r="G309" s="57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5"/>
      <c r="G310" s="57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5"/>
      <c r="G311" s="57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5"/>
      <c r="G312" s="57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5"/>
      <c r="G313" s="57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5"/>
      <c r="G314" s="57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5"/>
      <c r="G315" s="57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5"/>
      <c r="G316" s="57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5"/>
      <c r="G317" s="57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5"/>
      <c r="G318" s="57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5"/>
      <c r="G319" s="57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5"/>
      <c r="G320" s="57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5"/>
      <c r="G321" s="57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5"/>
      <c r="G322" s="57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5"/>
      <c r="G323" s="57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5"/>
      <c r="G324" s="57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5"/>
      <c r="G325" s="57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5"/>
      <c r="G326" s="57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5"/>
      <c r="G327" s="57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5"/>
      <c r="G328" s="57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5"/>
      <c r="G329" s="57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5"/>
      <c r="G330" s="57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5"/>
      <c r="G331" s="57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5"/>
      <c r="G332" s="57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5"/>
      <c r="G333" s="57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5"/>
      <c r="G334" s="57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5"/>
      <c r="G335" s="57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5"/>
      <c r="G336" s="57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5"/>
      <c r="G337" s="57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5"/>
      <c r="G338" s="57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5"/>
      <c r="G339" s="57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5"/>
      <c r="G340" s="57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5"/>
      <c r="G341" s="57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5"/>
      <c r="G342" s="57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5"/>
      <c r="G343" s="57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5"/>
      <c r="G344" s="57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5"/>
      <c r="G345" s="57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5"/>
      <c r="G346" s="57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5"/>
      <c r="G347" s="57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5"/>
      <c r="G348" s="57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5"/>
      <c r="G349" s="57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5"/>
      <c r="G350" s="57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5"/>
      <c r="G351" s="57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5"/>
      <c r="G352" s="57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5"/>
      <c r="G353" s="57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5"/>
      <c r="G354" s="57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5"/>
      <c r="G355" s="57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5"/>
      <c r="G356" s="57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5"/>
      <c r="G357" s="57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5"/>
      <c r="G358" s="57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5"/>
      <c r="G359" s="57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5"/>
      <c r="G360" s="57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5"/>
      <c r="G361" s="57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5"/>
      <c r="G362" s="57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5"/>
      <c r="G363" s="57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5"/>
      <c r="G364" s="57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5"/>
      <c r="G365" s="57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5"/>
      <c r="G366" s="57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5"/>
      <c r="G367" s="57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5"/>
      <c r="G368" s="57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5"/>
      <c r="G369" s="57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5"/>
      <c r="G370" s="57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5"/>
      <c r="G371" s="57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5"/>
      <c r="G372" s="57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5"/>
      <c r="G373" s="57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5"/>
      <c r="G374" s="57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5"/>
      <c r="G375" s="57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5"/>
      <c r="G376" s="57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5"/>
      <c r="G377" s="57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5"/>
      <c r="G378" s="57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5"/>
      <c r="G379" s="57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5"/>
      <c r="G380" s="57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5"/>
      <c r="G381" s="57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5"/>
      <c r="G382" s="57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5"/>
      <c r="G383" s="57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5"/>
      <c r="G384" s="57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5"/>
      <c r="G385" s="57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5"/>
      <c r="G386" s="57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5"/>
      <c r="G387" s="57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5"/>
      <c r="G388" s="57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5"/>
      <c r="G389" s="57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5"/>
      <c r="G390" s="57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5"/>
      <c r="G391" s="57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5"/>
      <c r="G392" s="57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5"/>
      <c r="G393" s="57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5"/>
      <c r="G394" s="57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5"/>
      <c r="G395" s="57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5"/>
      <c r="G396" s="57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5"/>
      <c r="G397" s="57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5"/>
      <c r="G398" s="57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5"/>
      <c r="G399" s="57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5"/>
      <c r="G400" s="57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5"/>
      <c r="G401" s="57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5"/>
      <c r="G402" s="57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5"/>
      <c r="G403" s="57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5"/>
      <c r="G404" s="57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5"/>
      <c r="G405" s="57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5"/>
      <c r="G406" s="57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5"/>
      <c r="G407" s="57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5"/>
      <c r="G408" s="57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5"/>
      <c r="G409" s="57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5"/>
      <c r="G410" s="57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5"/>
      <c r="G411" s="57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5"/>
      <c r="G412" s="57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5"/>
      <c r="G413" s="57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5"/>
      <c r="G414" s="57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5"/>
      <c r="G415" s="57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5"/>
      <c r="G416" s="57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5"/>
      <c r="G417" s="57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5"/>
      <c r="G418" s="57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5"/>
      <c r="G419" s="57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5"/>
      <c r="G420" s="57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5"/>
      <c r="G421" s="57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5"/>
      <c r="G422" s="57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5"/>
      <c r="G423" s="57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5"/>
      <c r="G424" s="57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5"/>
      <c r="G425" s="57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5"/>
      <c r="G426" s="57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5"/>
      <c r="G427" s="57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5"/>
      <c r="G428" s="57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5"/>
      <c r="G429" s="57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5"/>
      <c r="G430" s="57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5"/>
      <c r="G431" s="57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5"/>
      <c r="G432" s="57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5"/>
      <c r="G433" s="57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5"/>
      <c r="G434" s="57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5"/>
      <c r="G435" s="57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5"/>
      <c r="G436" s="57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5"/>
      <c r="G437" s="57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5"/>
      <c r="G438" s="57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5"/>
      <c r="G439" s="57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5"/>
      <c r="G440" s="57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5"/>
      <c r="G441" s="57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5"/>
      <c r="G442" s="57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5"/>
      <c r="G443" s="57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5"/>
      <c r="G444" s="57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5"/>
      <c r="G445" s="57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5"/>
      <c r="G446" s="57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5"/>
      <c r="G447" s="57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5"/>
      <c r="G448" s="57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5"/>
      <c r="G449" s="57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5"/>
      <c r="G450" s="57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5"/>
      <c r="G451" s="57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5"/>
      <c r="G452" s="57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5"/>
      <c r="G453" s="57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5"/>
      <c r="G454" s="57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5"/>
      <c r="G455" s="57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5"/>
      <c r="G456" s="57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5"/>
      <c r="G457" s="57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5"/>
      <c r="G458" s="57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5"/>
      <c r="G459" s="57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5"/>
      <c r="G460" s="57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5"/>
      <c r="G461" s="57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5"/>
      <c r="G462" s="57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5"/>
      <c r="G463" s="57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5"/>
      <c r="G464" s="57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5"/>
      <c r="G465" s="57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5"/>
      <c r="G466" s="57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5"/>
      <c r="G467" s="57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5"/>
      <c r="G468" s="57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5"/>
      <c r="G469" s="57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5"/>
      <c r="G470" s="57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5"/>
      <c r="G471" s="57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5"/>
      <c r="G472" s="57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5"/>
      <c r="G473" s="57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5"/>
      <c r="G474" s="57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5"/>
      <c r="G475" s="57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5"/>
      <c r="G476" s="57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5"/>
      <c r="G477" s="57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5"/>
      <c r="G478" s="57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5"/>
      <c r="G479" s="57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5"/>
      <c r="G480" s="57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5"/>
      <c r="G481" s="57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5"/>
      <c r="G482" s="57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5"/>
      <c r="G483" s="57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5"/>
      <c r="G484" s="57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5"/>
      <c r="G485" s="57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5"/>
      <c r="G486" s="57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5"/>
      <c r="G487" s="57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5"/>
      <c r="G488" s="57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5"/>
      <c r="G489" s="57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5"/>
      <c r="G490" s="57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5"/>
      <c r="G491" s="57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5"/>
      <c r="G492" s="57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5"/>
      <c r="G493" s="57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5"/>
      <c r="G494" s="57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5"/>
      <c r="G495" s="57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5"/>
      <c r="G496" s="57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5"/>
      <c r="G497" s="57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5"/>
      <c r="G498" s="57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5"/>
      <c r="G499" s="57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5"/>
      <c r="G500" s="57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5"/>
      <c r="G501" s="57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5"/>
      <c r="G502" s="57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5"/>
      <c r="G503" s="57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5"/>
      <c r="G504" s="57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5"/>
      <c r="G505" s="57"/>
      <c r="H505" s="27"/>
      <c r="I505" s="27"/>
      <c r="J505" s="27"/>
    </row>
  </sheetData>
  <sheetProtection sheet="1" objects="1" scenarios="1"/>
  <mergeCells count="517">
    <mergeCell ref="F17:G17"/>
    <mergeCell ref="F66:G66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J10" sqref="J10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7" t="s">
        <v>28</v>
      </c>
      <c r="B1" s="108"/>
      <c r="C1" s="57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31.481999999999999</v>
      </c>
    </row>
    <row r="3" spans="1:7" ht="17.25" customHeight="1" x14ac:dyDescent="0.3">
      <c r="A3" s="109">
        <f>('006208.TW'!E3+'00692.TW'!E3+'00878.TW'!E3+'2890.TW'!E3)-('006208.TW'!F3+'00692.TW'!F3+'00878.TW'!F3+'2890.TW'!F3)-E2+7345</f>
        <v>135407</v>
      </c>
      <c r="B3" s="109">
        <f>總資產!K10</f>
        <v>153993.38708999997</v>
      </c>
      <c r="C3" s="8">
        <f>C4/A3</f>
        <v>0.13726311852415293</v>
      </c>
      <c r="D3" s="9"/>
      <c r="E3" s="10"/>
      <c r="F3" s="10"/>
      <c r="G3" s="10"/>
    </row>
    <row r="4" spans="1:7" ht="17.25" customHeight="1" x14ac:dyDescent="0.3">
      <c r="A4" s="106"/>
      <c r="B4" s="106"/>
      <c r="C4" s="36">
        <f>B3-A3</f>
        <v>18586.387089999975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7" t="s">
        <v>35</v>
      </c>
      <c r="B8" s="108"/>
      <c r="C8" s="57"/>
      <c r="D8" s="6"/>
      <c r="E8" s="107" t="s">
        <v>36</v>
      </c>
      <c r="F8" s="108"/>
      <c r="G8" s="57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09">
        <f>(BND!E3+VEA!E3+VT!E3+VTI!E3)-(BND!F3+VEA!F3+VT!F3+VTI!F3)</f>
        <v>80394</v>
      </c>
      <c r="B10" s="109">
        <f>總資產!O10</f>
        <v>87222.259649040119</v>
      </c>
      <c r="C10" s="8">
        <f>C11/A10</f>
        <v>8.4934941028436448E-2</v>
      </c>
      <c r="D10" s="6"/>
      <c r="E10" s="105">
        <f>A3+A10</f>
        <v>215801</v>
      </c>
      <c r="F10" s="105">
        <f>B3+B10</f>
        <v>241215.64673904009</v>
      </c>
      <c r="G10" s="8">
        <f>G11/E10</f>
        <v>0.11776890162251377</v>
      </c>
    </row>
    <row r="11" spans="1:7" ht="18" customHeight="1" x14ac:dyDescent="0.3">
      <c r="A11" s="106"/>
      <c r="B11" s="106"/>
      <c r="C11" s="36">
        <f>B10-A10</f>
        <v>6828.2596490401193</v>
      </c>
      <c r="D11" s="6"/>
      <c r="E11" s="106"/>
      <c r="F11" s="106"/>
      <c r="G11" s="39">
        <f>F10-E10</f>
        <v>25414.646739040094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G4" sqref="G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6" width="8.875" style="29" customWidth="1"/>
    <col min="1047" max="16384" width="8.875" style="29"/>
  </cols>
  <sheetData>
    <row r="1" spans="1:10" ht="30" customHeight="1" x14ac:dyDescent="0.3">
      <c r="A1" s="15"/>
      <c r="B1" s="16"/>
      <c r="C1" s="118" t="s">
        <v>37</v>
      </c>
      <c r="D1" s="119"/>
      <c r="E1" s="119"/>
      <c r="F1" s="115" t="s">
        <v>7</v>
      </c>
      <c r="G1" s="57"/>
      <c r="H1" s="116"/>
      <c r="I1" s="108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26">
        <f>(E3-F3)/D3</f>
        <v>74</v>
      </c>
      <c r="B3" s="124">
        <f>E3/D3</f>
        <v>74.546762589928051</v>
      </c>
      <c r="C3" s="111" t="s">
        <v>43</v>
      </c>
      <c r="D3" s="117">
        <f>SUM(D7:D505)</f>
        <v>278</v>
      </c>
      <c r="E3" s="113">
        <f>SUM(E7:E505)</f>
        <v>20724</v>
      </c>
      <c r="F3" s="113">
        <f>SUM(F6:G505)</f>
        <v>152</v>
      </c>
      <c r="G3" s="8">
        <f>G4/E3</f>
        <v>0.1589606253618992</v>
      </c>
      <c r="H3" s="123"/>
      <c r="I3" s="122"/>
      <c r="J3" s="120"/>
    </row>
    <row r="4" spans="1:10" ht="18.75" customHeight="1" x14ac:dyDescent="0.3">
      <c r="A4" s="106"/>
      <c r="B4" s="106"/>
      <c r="C4" s="112"/>
      <c r="D4" s="106"/>
      <c r="E4" s="106"/>
      <c r="F4" s="106"/>
      <c r="G4" s="41">
        <f>D3*C3-E3+F3</f>
        <v>3294.2999999999993</v>
      </c>
      <c r="H4" s="112"/>
      <c r="I4" s="112"/>
      <c r="J4" s="112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4" t="s">
        <v>49</v>
      </c>
      <c r="G5" s="57"/>
      <c r="H5" s="121"/>
      <c r="I5" s="121"/>
      <c r="J5" s="121"/>
    </row>
    <row r="6" spans="1:10" x14ac:dyDescent="0.3">
      <c r="A6" s="18">
        <v>1</v>
      </c>
      <c r="B6" s="127" t="s">
        <v>50</v>
      </c>
      <c r="C6" s="108"/>
      <c r="D6" s="108"/>
      <c r="E6" s="57"/>
      <c r="F6" s="125"/>
      <c r="G6" s="57"/>
      <c r="H6" s="112"/>
      <c r="I6" s="112"/>
      <c r="J6" s="112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0"/>
      <c r="G7" s="57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0"/>
      <c r="G8" s="57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0"/>
      <c r="G9" s="57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0"/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0"/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0"/>
      <c r="G12" s="57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0"/>
      <c r="G13" s="57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0"/>
      <c r="G14" s="57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0"/>
      <c r="G15" s="57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0">
        <v>152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0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0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0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0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0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0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0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0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0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0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0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0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0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0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0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0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0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0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0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0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0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0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0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0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0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0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0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0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0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0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0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0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0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0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0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0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0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0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0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0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0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0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0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0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0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0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0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0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0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0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0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0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0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0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0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0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0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0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0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0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0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0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0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0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0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0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0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0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0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0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0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0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0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0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0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0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0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0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0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0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0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0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0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0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0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0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0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0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0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0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0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0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0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0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0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0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0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0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0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0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0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0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0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0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0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0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0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0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0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0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0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0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0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0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0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0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0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0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0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0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0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0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0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0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0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0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0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0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0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0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0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0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0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0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0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0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0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0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0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0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0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0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0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0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0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0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0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0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0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0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0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0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0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0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0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0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0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0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0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0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0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0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0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0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0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0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0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0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0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0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0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0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0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0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0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0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0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0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0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0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0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0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0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0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0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0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0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0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0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0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0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0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0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0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0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0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0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0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0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0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0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0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0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0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0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0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0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0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0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0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0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0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0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0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0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0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0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0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0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0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0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0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0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0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0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0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0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0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0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0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0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0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0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0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0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0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0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0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0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0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0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0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0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0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0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0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0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0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0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0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0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0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0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0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0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0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0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0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0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0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0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0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0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0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0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0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0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0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0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0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0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0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0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0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0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0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0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0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0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0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0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0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0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0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0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0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0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0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0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0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0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0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0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0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0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0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0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0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0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0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0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0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0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0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0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0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0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0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0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0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0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0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0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0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0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0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0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0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0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0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0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0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0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0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0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0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0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0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0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0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0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0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0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0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0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0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0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0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0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0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0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0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0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0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0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0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0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0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0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0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0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0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0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0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0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0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0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0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0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0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0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0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0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0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0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0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0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0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0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0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0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0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0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0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0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0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0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0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0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0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0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0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0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0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0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0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0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0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0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0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0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0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0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0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0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0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0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0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0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0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0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0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0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0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0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0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0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0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0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0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0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0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0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0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0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0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0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0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0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0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0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0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0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0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0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0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0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0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0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0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0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0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0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0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0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0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0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0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0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0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0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0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0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0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0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0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0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0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0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0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0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0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0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0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0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0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0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0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0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0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0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0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0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0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0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0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0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0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0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0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0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0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0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0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0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0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0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0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0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0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0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0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0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0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0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0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0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0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0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6" width="8.875" style="29" customWidth="1"/>
    <col min="1047" max="16384" width="8.875" style="29"/>
  </cols>
  <sheetData>
    <row r="1" spans="1:10" ht="30" customHeight="1" x14ac:dyDescent="0.3">
      <c r="A1" s="15"/>
      <c r="B1" s="16"/>
      <c r="C1" s="118" t="s">
        <v>37</v>
      </c>
      <c r="D1" s="119"/>
      <c r="E1" s="119"/>
      <c r="F1" s="115" t="s">
        <v>64</v>
      </c>
      <c r="G1" s="57"/>
      <c r="H1" s="116"/>
      <c r="I1" s="108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26">
        <f>(E3-F3)/D3</f>
        <v>30.325439266615739</v>
      </c>
      <c r="B3" s="124">
        <f>E3/D3</f>
        <v>31.268143621084796</v>
      </c>
      <c r="C3" s="111" t="s">
        <v>65</v>
      </c>
      <c r="D3" s="117">
        <f>SUM(D7:D505)</f>
        <v>1309</v>
      </c>
      <c r="E3" s="113">
        <f>SUM(E7:E505)</f>
        <v>40930</v>
      </c>
      <c r="F3" s="113">
        <f>SUM(F6:G505)</f>
        <v>1234</v>
      </c>
      <c r="G3" s="8">
        <f>G4/E3</f>
        <v>0.16229171756657704</v>
      </c>
      <c r="H3" s="123"/>
      <c r="I3" s="122"/>
      <c r="J3" s="120"/>
    </row>
    <row r="4" spans="1:10" ht="18.75" customHeight="1" x14ac:dyDescent="0.3">
      <c r="A4" s="106"/>
      <c r="B4" s="106"/>
      <c r="C4" s="112"/>
      <c r="D4" s="106"/>
      <c r="E4" s="106"/>
      <c r="F4" s="106"/>
      <c r="G4" s="41">
        <f>D3*C3-E3+F3</f>
        <v>6642.5999999999985</v>
      </c>
      <c r="H4" s="112"/>
      <c r="I4" s="112"/>
      <c r="J4" s="112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4" t="s">
        <v>49</v>
      </c>
      <c r="G5" s="57"/>
      <c r="H5" s="121"/>
      <c r="I5" s="121"/>
      <c r="J5" s="121"/>
    </row>
    <row r="6" spans="1:10" x14ac:dyDescent="0.3">
      <c r="A6" s="18">
        <v>1</v>
      </c>
      <c r="B6" s="127" t="s">
        <v>50</v>
      </c>
      <c r="C6" s="108"/>
      <c r="D6" s="108"/>
      <c r="E6" s="57"/>
      <c r="F6" s="125"/>
      <c r="G6" s="57"/>
      <c r="H6" s="112"/>
      <c r="I6" s="112"/>
      <c r="J6" s="112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0"/>
      <c r="G7" s="57"/>
      <c r="H7" s="21"/>
      <c r="I7" s="21"/>
      <c r="J7" s="21"/>
    </row>
    <row r="8" spans="1:10" x14ac:dyDescent="0.3">
      <c r="A8" s="18">
        <v>3</v>
      </c>
      <c r="B8" s="43" t="s">
        <v>66</v>
      </c>
      <c r="C8" s="44">
        <v>31.18</v>
      </c>
      <c r="D8" s="30">
        <v>1000</v>
      </c>
      <c r="E8" s="30">
        <v>31224</v>
      </c>
      <c r="F8" s="110"/>
      <c r="G8" s="57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0"/>
      <c r="G9" s="57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0"/>
      <c r="G10" s="57"/>
      <c r="H10" s="21"/>
      <c r="I10" s="21"/>
      <c r="J10" s="21"/>
    </row>
    <row r="11" spans="1:10" x14ac:dyDescent="0.3">
      <c r="A11" s="18">
        <v>6</v>
      </c>
      <c r="B11" s="43" t="s">
        <v>67</v>
      </c>
      <c r="C11" s="44">
        <v>30.79</v>
      </c>
      <c r="D11" s="30">
        <v>50</v>
      </c>
      <c r="E11" s="30">
        <v>1541</v>
      </c>
      <c r="F11" s="110"/>
      <c r="G11" s="57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0"/>
      <c r="G12" s="57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0"/>
      <c r="G13" s="57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0">
        <v>1234</v>
      </c>
      <c r="G14" s="57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0"/>
      <c r="G15" s="57"/>
      <c r="H15" s="21"/>
      <c r="I15" s="21"/>
      <c r="J15" s="21"/>
    </row>
    <row r="16" spans="1:10" x14ac:dyDescent="0.3">
      <c r="A16" s="18">
        <v>11</v>
      </c>
      <c r="B16" s="43" t="s">
        <v>68</v>
      </c>
      <c r="C16" s="44">
        <v>31.57</v>
      </c>
      <c r="D16" s="30">
        <v>50</v>
      </c>
      <c r="E16" s="30">
        <v>1580</v>
      </c>
      <c r="F16" s="110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0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5"/>
      <c r="D18" s="30"/>
      <c r="E18" s="30"/>
      <c r="F18" s="110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0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0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0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0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0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0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0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0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0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0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0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0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0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0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0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0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0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0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0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0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0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0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0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0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0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0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0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0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0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0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0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0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0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0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0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0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0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0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0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0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0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0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0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0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0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0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0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0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0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0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0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0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0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0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0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0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0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0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0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0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0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0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0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0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0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0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0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0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0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0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0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0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0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0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0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0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0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0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0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0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0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0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0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0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0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0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0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0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0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0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0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0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0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0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0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0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0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0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0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0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0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0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0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0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0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0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0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0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0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0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0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0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0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0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0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0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0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0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0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0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0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0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0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0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0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0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0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0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0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0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0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0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0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0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0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0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0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0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0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0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0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0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0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0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0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0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0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0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0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0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0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0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0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0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0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0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0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0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0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0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0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0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0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0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0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0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0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0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0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0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0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0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0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0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0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0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0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0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0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0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0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0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0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0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0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0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0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0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0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0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0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0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0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0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0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0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0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0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0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0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0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0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0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0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0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0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0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0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0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0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0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0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0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0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0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0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0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0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0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0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0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0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0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0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0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0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0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0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0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0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0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0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0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0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0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0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0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0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0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0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0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0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0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0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0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0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0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0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0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0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0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0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0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0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0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0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0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0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0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0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0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0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0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0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0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0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0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0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0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0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0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0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0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0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0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0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0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0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0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0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0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0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0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0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0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0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0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0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0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0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0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0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0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0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0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0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0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0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0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0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0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0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0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0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0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0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0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0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0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0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0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0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0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0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0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0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0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0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0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0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0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0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0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0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0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0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0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0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0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0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0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0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0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0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0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0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0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0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0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0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0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0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0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0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0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0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0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0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0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0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0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0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0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0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0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0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0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0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0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0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0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0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0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0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0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0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0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0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0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0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0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0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0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0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0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0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0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0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0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0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0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0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0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0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0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0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0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0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0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0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0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0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0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0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0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0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0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0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0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0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0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0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0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0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0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0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0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0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0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0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0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0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0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0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0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0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0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0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0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0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0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0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0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0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0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0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0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0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0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0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0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0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0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0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0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0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0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0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0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0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0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0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0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0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0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0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0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0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0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0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0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0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0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0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0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0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0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0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0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0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0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0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0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0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0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0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0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0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0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0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0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0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0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0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0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0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0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0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0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0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0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0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0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0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0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0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0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6" width="8.875" style="29" customWidth="1"/>
    <col min="1047" max="16384" width="8.875" style="29"/>
  </cols>
  <sheetData>
    <row r="1" spans="1:10" ht="30" customHeight="1" x14ac:dyDescent="0.3">
      <c r="A1" s="15"/>
      <c r="B1" s="16"/>
      <c r="C1" s="118" t="s">
        <v>37</v>
      </c>
      <c r="D1" s="119"/>
      <c r="E1" s="119"/>
      <c r="F1" s="115" t="s">
        <v>69</v>
      </c>
      <c r="G1" s="57"/>
      <c r="H1" s="116"/>
      <c r="I1" s="108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26">
        <f>(E3-F3)/D3</f>
        <v>20.870646766169155</v>
      </c>
      <c r="B3" s="124">
        <f>E3/D3</f>
        <v>21.119402985074625</v>
      </c>
      <c r="C3" s="111" t="s">
        <v>70</v>
      </c>
      <c r="D3" s="117">
        <f>SUM(D7:D505)</f>
        <v>201</v>
      </c>
      <c r="E3" s="113">
        <f>SUM(E7:E505)</f>
        <v>4245</v>
      </c>
      <c r="F3" s="113">
        <f>SUM(F6:G505)</f>
        <v>50</v>
      </c>
      <c r="G3" s="8">
        <f>G4/E3</f>
        <v>5.6789163722025846E-2</v>
      </c>
      <c r="H3" s="123"/>
      <c r="I3" s="122"/>
      <c r="J3" s="120"/>
    </row>
    <row r="4" spans="1:10" ht="18.75" customHeight="1" x14ac:dyDescent="0.3">
      <c r="A4" s="106"/>
      <c r="B4" s="106"/>
      <c r="C4" s="112"/>
      <c r="D4" s="106"/>
      <c r="E4" s="106"/>
      <c r="F4" s="106"/>
      <c r="G4" s="41">
        <f>D3*C3-E3+F3</f>
        <v>241.06999999999971</v>
      </c>
      <c r="H4" s="112"/>
      <c r="I4" s="112"/>
      <c r="J4" s="112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4" t="s">
        <v>49</v>
      </c>
      <c r="G5" s="57"/>
      <c r="H5" s="121"/>
      <c r="I5" s="121"/>
      <c r="J5" s="121"/>
    </row>
    <row r="6" spans="1:10" x14ac:dyDescent="0.3">
      <c r="A6" s="18">
        <v>1</v>
      </c>
      <c r="B6" s="127" t="s">
        <v>50</v>
      </c>
      <c r="C6" s="108"/>
      <c r="D6" s="108"/>
      <c r="E6" s="57"/>
      <c r="F6" s="125"/>
      <c r="G6" s="57"/>
      <c r="H6" s="112"/>
      <c r="I6" s="112"/>
      <c r="J6" s="112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0"/>
      <c r="G7" s="57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0"/>
      <c r="G8" s="57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0"/>
      <c r="G9" s="57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0">
        <v>13</v>
      </c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0"/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0"/>
      <c r="G12" s="57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0"/>
      <c r="G13" s="57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0"/>
      <c r="G14" s="57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0">
        <v>37</v>
      </c>
      <c r="G15" s="57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0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0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5"/>
      <c r="D18" s="30"/>
      <c r="E18" s="30"/>
      <c r="F18" s="110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0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0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0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0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0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0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0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0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0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0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0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0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0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0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0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0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0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0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0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0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0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0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0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0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0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0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0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0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0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0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0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0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0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0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0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0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0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0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0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0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0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0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0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0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0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0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0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0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0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0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0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0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0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0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0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0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0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0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0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0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0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0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0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0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0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0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0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0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0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0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0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0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0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0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0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0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0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0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0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0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0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0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0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0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0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0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0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0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0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0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0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0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0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0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0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0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0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0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0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0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0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0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0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0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0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0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0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0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0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0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0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0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0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0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0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0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0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0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0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0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0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0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0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0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0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0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0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0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0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0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0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0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0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0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0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0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0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0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0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0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0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0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0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0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0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0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0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0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0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0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0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0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0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0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0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0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0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0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0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0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0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0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0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0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0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0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0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0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0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0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0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0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0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0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0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0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0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0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0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0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0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0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0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0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0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0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0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0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0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0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0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0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0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0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0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0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0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0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0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0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0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0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0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0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0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0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0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0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0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0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0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0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0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0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0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0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0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0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0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0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0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0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0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0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0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0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0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0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0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0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0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0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0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0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0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0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0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0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0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0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0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0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0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0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0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0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0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0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0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0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0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0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0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0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0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0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0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0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0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0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0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0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0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0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0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0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0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0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0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0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0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0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0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0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0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0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0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0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0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0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0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0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0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0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0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0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0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0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0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0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0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0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0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0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0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0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0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0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0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0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0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0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0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0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0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0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0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0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0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0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0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0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0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0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0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0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0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0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0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0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0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0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0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0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0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0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0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0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0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0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0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0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0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0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0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0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0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0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0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0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0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0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0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0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0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0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0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0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0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0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0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0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0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0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0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0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0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0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0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0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0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0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0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0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0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0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0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0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0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0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0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0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0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0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0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0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0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0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0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0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0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0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0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0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0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0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0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0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0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0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0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0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0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0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0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0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0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0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0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0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0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0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0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0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0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0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0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0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0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0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0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0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0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0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0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0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0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0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0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0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0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0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0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0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0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0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0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0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0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0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0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0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0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0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0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0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0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0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0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0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0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0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0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0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0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0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0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0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0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0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0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0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0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0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0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0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0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0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0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0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0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0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0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0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0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0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0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0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0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0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0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0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0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0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0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0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0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0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0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0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0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0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0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0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0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0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0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6" width="8.875" style="29" customWidth="1"/>
    <col min="1047" max="16384" width="8.875" style="29"/>
  </cols>
  <sheetData>
    <row r="1" spans="1:10" ht="30" customHeight="1" x14ac:dyDescent="0.3">
      <c r="A1" s="15"/>
      <c r="B1" s="16"/>
      <c r="C1" s="118" t="s">
        <v>37</v>
      </c>
      <c r="D1" s="119"/>
      <c r="E1" s="119"/>
      <c r="F1" s="115" t="s">
        <v>71</v>
      </c>
      <c r="G1" s="57"/>
      <c r="H1" s="116"/>
      <c r="I1" s="108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26">
        <f>(E3-F3)/D3</f>
        <v>17.690113541955139</v>
      </c>
      <c r="B3" s="124">
        <f>E3/D3</f>
        <v>18.022431459429519</v>
      </c>
      <c r="C3" s="128" t="s">
        <v>72</v>
      </c>
      <c r="D3" s="117">
        <f>SUM(D7:D505)</f>
        <v>3611</v>
      </c>
      <c r="E3" s="113">
        <f>SUM(E7:E505)</f>
        <v>65079</v>
      </c>
      <c r="F3" s="113">
        <f>SUM(F6:G505)</f>
        <v>1200</v>
      </c>
      <c r="G3" s="8">
        <f>G4/E3</f>
        <v>0.12816730435317075</v>
      </c>
      <c r="H3" s="123"/>
      <c r="I3" s="122"/>
      <c r="J3" s="120"/>
    </row>
    <row r="4" spans="1:10" ht="18.75" customHeight="1" x14ac:dyDescent="0.3">
      <c r="A4" s="106"/>
      <c r="B4" s="106"/>
      <c r="C4" s="129"/>
      <c r="D4" s="106"/>
      <c r="E4" s="106"/>
      <c r="F4" s="106"/>
      <c r="G4" s="41">
        <f>D3*C3-E3+F3</f>
        <v>8341</v>
      </c>
      <c r="H4" s="112"/>
      <c r="I4" s="112"/>
      <c r="J4" s="112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4" t="s">
        <v>49</v>
      </c>
      <c r="G5" s="57"/>
      <c r="H5" s="121"/>
      <c r="I5" s="121"/>
      <c r="J5" s="121"/>
    </row>
    <row r="6" spans="1:10" x14ac:dyDescent="0.3">
      <c r="A6" s="18">
        <v>1</v>
      </c>
      <c r="B6" s="127" t="s">
        <v>50</v>
      </c>
      <c r="C6" s="108"/>
      <c r="D6" s="108"/>
      <c r="E6" s="57"/>
      <c r="F6" s="125"/>
      <c r="G6" s="57"/>
      <c r="H6" s="112"/>
      <c r="I6" s="112"/>
      <c r="J6" s="112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0"/>
      <c r="G7" s="57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0"/>
      <c r="G8" s="57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0"/>
      <c r="G9" s="57"/>
      <c r="H9" s="21"/>
      <c r="I9" s="21"/>
      <c r="J9" s="21"/>
    </row>
    <row r="10" spans="1:10" x14ac:dyDescent="0.3">
      <c r="A10" s="18">
        <v>5</v>
      </c>
      <c r="B10" s="43" t="s">
        <v>66</v>
      </c>
      <c r="C10" s="44">
        <v>17.100000000000001</v>
      </c>
      <c r="D10" s="30">
        <v>1000</v>
      </c>
      <c r="E10" s="19">
        <v>17124</v>
      </c>
      <c r="F10" s="110"/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0"/>
      <c r="G11" s="57"/>
      <c r="H11" s="21"/>
      <c r="I11" s="21"/>
      <c r="J11" s="21"/>
    </row>
    <row r="12" spans="1:10" x14ac:dyDescent="0.3">
      <c r="A12" s="18">
        <v>7</v>
      </c>
      <c r="B12" s="43" t="s">
        <v>73</v>
      </c>
      <c r="C12" s="44"/>
      <c r="D12" s="30"/>
      <c r="E12" s="30"/>
      <c r="F12" s="110">
        <v>1200</v>
      </c>
      <c r="G12" s="57"/>
      <c r="H12" s="21"/>
      <c r="I12" s="21"/>
      <c r="J12" s="21"/>
    </row>
    <row r="13" spans="1:10" x14ac:dyDescent="0.3">
      <c r="A13" s="18">
        <v>8</v>
      </c>
      <c r="B13" s="43" t="s">
        <v>73</v>
      </c>
      <c r="C13" s="44">
        <v>0</v>
      </c>
      <c r="D13" s="30">
        <v>40</v>
      </c>
      <c r="E13" s="30">
        <v>0</v>
      </c>
      <c r="F13" s="110"/>
      <c r="G13" s="57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0"/>
      <c r="G14" s="57"/>
      <c r="H14" s="21"/>
      <c r="I14" s="21"/>
      <c r="J14" s="21"/>
    </row>
    <row r="15" spans="1:10" x14ac:dyDescent="0.3">
      <c r="A15" s="18">
        <v>10</v>
      </c>
      <c r="B15" s="43" t="s">
        <v>74</v>
      </c>
      <c r="C15" s="44">
        <v>18.100000000000001</v>
      </c>
      <c r="D15" s="30">
        <v>100</v>
      </c>
      <c r="E15" s="30">
        <v>1812</v>
      </c>
      <c r="F15" s="110"/>
      <c r="G15" s="57"/>
      <c r="H15" s="21"/>
      <c r="I15" s="21"/>
      <c r="J15" s="21"/>
    </row>
    <row r="16" spans="1:10" x14ac:dyDescent="0.3">
      <c r="A16" s="18">
        <v>11</v>
      </c>
      <c r="B16" s="43" t="s">
        <v>75</v>
      </c>
      <c r="C16" s="44">
        <v>17.8</v>
      </c>
      <c r="D16" s="30">
        <v>30</v>
      </c>
      <c r="E16" s="30">
        <v>535</v>
      </c>
      <c r="F16" s="110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0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0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76</v>
      </c>
      <c r="C19" s="44">
        <v>19.149999999999999</v>
      </c>
      <c r="D19" s="30">
        <v>45</v>
      </c>
      <c r="E19" s="30">
        <v>862</v>
      </c>
      <c r="F19" s="110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0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0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0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0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0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0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0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0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0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0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0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0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0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0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0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0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0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0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0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0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0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0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0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0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0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0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0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0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0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0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0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0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0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0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0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0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0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0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0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0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0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0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0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0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0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0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0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0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0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0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0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0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0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0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0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0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0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0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0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0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0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0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0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0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0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0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0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0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0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0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0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0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0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0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0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0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0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0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0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0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0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0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0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0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0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0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0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0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0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0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0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0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0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0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0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0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0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0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0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0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0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0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0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0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0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0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0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0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0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0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0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0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0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0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0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0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0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0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0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0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0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0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0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0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0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0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0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0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0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0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0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0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0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0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0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0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0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0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0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0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0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0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0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0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0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0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0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0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0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0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0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0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0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0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0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0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0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0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0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0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0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0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0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0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0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0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0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0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0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0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0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0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0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0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0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0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0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0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0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0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0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0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0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0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0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0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0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0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0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0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0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0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0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0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0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0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0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0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0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0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0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0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0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0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0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0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0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0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0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0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0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0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0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0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0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0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0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0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0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0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0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0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0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0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0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0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0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0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0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0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0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0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0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0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0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0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0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0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0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0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0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0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0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0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0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0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0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0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0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0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0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0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0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0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0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0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0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0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0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0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0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0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0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0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0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0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0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0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0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0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0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0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0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0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0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0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0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0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0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0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0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0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0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0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0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0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0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0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0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0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0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0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0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0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0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0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0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0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0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0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0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0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0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0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0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0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0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0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0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0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0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0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0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0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0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0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0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0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0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0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0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0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0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0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0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0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0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0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0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0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0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0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0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0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0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0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0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0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0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0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0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0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0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0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0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0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0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0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0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0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0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0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0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0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0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0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0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0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0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0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0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0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0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0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0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0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0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0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0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0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0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0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0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0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0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0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0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0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0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0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0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0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0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0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0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0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0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0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0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0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0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0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0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0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0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0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0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0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0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0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0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0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0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0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0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0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0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0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0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0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0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0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0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0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0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0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0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0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0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0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0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0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0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0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0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0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0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0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0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0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0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0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0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0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0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0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0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0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0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0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0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0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0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0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0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0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0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0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0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0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0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0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0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0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0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0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0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0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0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0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0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0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0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0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0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0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0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0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0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0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0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0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0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0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0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0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0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0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0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0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0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0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0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0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0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0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66:G66"/>
    <mergeCell ref="F17:G17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18" t="s">
        <v>37</v>
      </c>
      <c r="D1" s="119"/>
      <c r="E1" s="119"/>
      <c r="F1" s="115" t="s">
        <v>7</v>
      </c>
      <c r="G1" s="57"/>
      <c r="H1" s="116" t="s">
        <v>77</v>
      </c>
      <c r="I1" s="108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26">
        <f>(E3-F3)/D3</f>
        <v>2245.4117126985084</v>
      </c>
      <c r="B3" s="124">
        <f>E3/D3</f>
        <v>2264.9107779384808</v>
      </c>
      <c r="C3" s="128">
        <f>H3*I3</f>
        <v>2276.7782399999996</v>
      </c>
      <c r="D3" s="117">
        <f>SUM(D7:D505)</f>
        <v>7.9490990000000004</v>
      </c>
      <c r="E3" s="113">
        <f>SUM(E7:E505)</f>
        <v>18004</v>
      </c>
      <c r="F3" s="113">
        <f>SUM(F6:G505)</f>
        <v>155</v>
      </c>
      <c r="G3" s="8">
        <f>G4/E3</f>
        <v>1.3848901955440964E-2</v>
      </c>
      <c r="H3" s="123" t="s">
        <v>79</v>
      </c>
      <c r="I3" s="122">
        <f>投資!G2</f>
        <v>31.481999999999999</v>
      </c>
      <c r="J3" s="120"/>
    </row>
    <row r="4" spans="1:10" ht="18.75" customHeight="1" x14ac:dyDescent="0.3">
      <c r="A4" s="106"/>
      <c r="B4" s="106"/>
      <c r="C4" s="129"/>
      <c r="D4" s="106"/>
      <c r="E4" s="106"/>
      <c r="F4" s="106"/>
      <c r="G4" s="41">
        <f>D3*C3-E3+F3</f>
        <v>249.33563080575914</v>
      </c>
      <c r="H4" s="112"/>
      <c r="I4" s="112"/>
      <c r="J4" s="112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4" t="s">
        <v>49</v>
      </c>
      <c r="G5" s="57"/>
      <c r="H5" s="121" t="s">
        <v>46</v>
      </c>
      <c r="I5" s="121" t="s">
        <v>80</v>
      </c>
      <c r="J5" s="121" t="s">
        <v>81</v>
      </c>
    </row>
    <row r="6" spans="1:10" x14ac:dyDescent="0.3">
      <c r="A6" s="18">
        <v>1</v>
      </c>
      <c r="B6" s="127" t="s">
        <v>50</v>
      </c>
      <c r="C6" s="108"/>
      <c r="D6" s="108"/>
      <c r="E6" s="57"/>
      <c r="F6" s="125"/>
      <c r="G6" s="57"/>
      <c r="H6" s="112"/>
      <c r="I6" s="112"/>
      <c r="J6" s="112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0"/>
      <c r="G7" s="57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5">
        <f t="shared" si="0"/>
        <v>0</v>
      </c>
      <c r="D8" s="30"/>
      <c r="E8" s="30"/>
      <c r="F8" s="110">
        <v>2</v>
      </c>
      <c r="G8" s="57"/>
      <c r="H8" s="21"/>
      <c r="I8" s="21"/>
      <c r="J8" s="21"/>
    </row>
    <row r="9" spans="1:10" x14ac:dyDescent="0.3">
      <c r="A9" s="18">
        <v>4</v>
      </c>
      <c r="B9" s="43" t="s">
        <v>83</v>
      </c>
      <c r="C9" s="45">
        <f t="shared" si="0"/>
        <v>2267.0656499999996</v>
      </c>
      <c r="D9" s="30">
        <v>0.441048</v>
      </c>
      <c r="E9" s="30">
        <v>1000</v>
      </c>
      <c r="F9" s="110"/>
      <c r="G9" s="57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84</v>
      </c>
      <c r="C10" s="45">
        <f t="shared" si="0"/>
        <v>2269.7217000000001</v>
      </c>
      <c r="D10" s="30">
        <v>0.44062099999999998</v>
      </c>
      <c r="E10" s="19">
        <v>1000</v>
      </c>
      <c r="F10" s="110"/>
      <c r="G10" s="57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84</v>
      </c>
      <c r="C11" s="45">
        <f t="shared" si="0"/>
        <v>2269.7217000000001</v>
      </c>
      <c r="D11" s="30">
        <v>4.4057849999999998</v>
      </c>
      <c r="E11" s="30">
        <v>10001</v>
      </c>
      <c r="F11" s="110"/>
      <c r="G11" s="57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73</v>
      </c>
      <c r="C12" s="45">
        <f t="shared" si="0"/>
        <v>0</v>
      </c>
      <c r="D12" s="30"/>
      <c r="E12" s="30"/>
      <c r="F12" s="110">
        <v>4</v>
      </c>
      <c r="G12" s="57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0"/>
      <c r="G13" s="57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85</v>
      </c>
      <c r="C14" s="45">
        <f t="shared" si="0"/>
        <v>0</v>
      </c>
      <c r="D14" s="30"/>
      <c r="E14" s="30"/>
      <c r="F14" s="110">
        <v>25</v>
      </c>
      <c r="G14" s="57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0"/>
      <c r="G15" s="57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86</v>
      </c>
      <c r="C16" s="45">
        <f t="shared" si="0"/>
        <v>0</v>
      </c>
      <c r="D16" s="30"/>
      <c r="E16" s="30"/>
      <c r="F16" s="110">
        <v>28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0"/>
      <c r="G17" s="57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0">
        <v>29</v>
      </c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87</v>
      </c>
      <c r="C19" s="45">
        <f t="shared" si="0"/>
        <v>0</v>
      </c>
      <c r="D19" s="30"/>
      <c r="E19" s="30"/>
      <c r="F19" s="110">
        <v>32</v>
      </c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0"/>
      <c r="G20" s="57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88</v>
      </c>
      <c r="C21" s="45">
        <f t="shared" si="0"/>
        <v>2278.8200700000002</v>
      </c>
      <c r="D21" s="30">
        <v>0.43885299999999999</v>
      </c>
      <c r="E21" s="30">
        <v>1000</v>
      </c>
      <c r="F21" s="110"/>
      <c r="G21" s="57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89</v>
      </c>
      <c r="C22" s="45">
        <f t="shared" si="0"/>
        <v>0</v>
      </c>
      <c r="D22" s="30"/>
      <c r="E22" s="30"/>
      <c r="F22" s="110">
        <v>35</v>
      </c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0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0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0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0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0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0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0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0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0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0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0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0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0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0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0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0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0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0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0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0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0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0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0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0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0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0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0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0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0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0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0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0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0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0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0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0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0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0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0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0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0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0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0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0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0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0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0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0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0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0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0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0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0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0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0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0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0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0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0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0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0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0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0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0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0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0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0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0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0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0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0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0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0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0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0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0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0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0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0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0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0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0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0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0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0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0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0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0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0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0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0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0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0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0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0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0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0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0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0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0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0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0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0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0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0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0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0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0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0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0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0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0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0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0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0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0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0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0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0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0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0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0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0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0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0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0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0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0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0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0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0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0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0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0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0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0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0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0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0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0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0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0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0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0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0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0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0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0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0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0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0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0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0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0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0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0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0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0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0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0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0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0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0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0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0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0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0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0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0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0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0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0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0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0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0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0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0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0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0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0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0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0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0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0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0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0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0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0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0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0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0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0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0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0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0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0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0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0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0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0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0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0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0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0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0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0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0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0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0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0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0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0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0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0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0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0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0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0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0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0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0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0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0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0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0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0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0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0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0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0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0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0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0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0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0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0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0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0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0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0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0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0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0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0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0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0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0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0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0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0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0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0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0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0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0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0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0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0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0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0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0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0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0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0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0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0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0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0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0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0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0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0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0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0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0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0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0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0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0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0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0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0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0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0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0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0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0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0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0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0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0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0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0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0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0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0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0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0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0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0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0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0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0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0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0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0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0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0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0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0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0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0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0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0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0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0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0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0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0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0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0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0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0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0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0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0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0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0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0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0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0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0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0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0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0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0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0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0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0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0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0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0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0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0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0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0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0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0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0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0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0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0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0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0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0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0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0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0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0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0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0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0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0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0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0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0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0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0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0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0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0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0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0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0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0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0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0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0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0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0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0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0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0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0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0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0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0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0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0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0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0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0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0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0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0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0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0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0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0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0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0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0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0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0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0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0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0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0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0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0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0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0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0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0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0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0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0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0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0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0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0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0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0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0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0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0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0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0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0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0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0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0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0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0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0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0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0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0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0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0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0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0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0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0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0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0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0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0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0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0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0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0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0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0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0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0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0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0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0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0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0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0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0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0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0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0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0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0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0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0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0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0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0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0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0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0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0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0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0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0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0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0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0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7:G17"/>
    <mergeCell ref="F66:G66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18" t="s">
        <v>37</v>
      </c>
      <c r="D1" s="119"/>
      <c r="E1" s="119"/>
      <c r="F1" s="115" t="s">
        <v>11</v>
      </c>
      <c r="G1" s="57"/>
      <c r="H1" s="116" t="s">
        <v>77</v>
      </c>
      <c r="I1" s="108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26">
        <f>(E3-F3)/D3</f>
        <v>1434.2399621729378</v>
      </c>
      <c r="B3" s="124">
        <v>1446.530865440456</v>
      </c>
      <c r="C3" s="130">
        <f>H3*I3</f>
        <v>1548.9144000000001</v>
      </c>
      <c r="D3" s="117">
        <f>SUM(D7:D505)</f>
        <v>5.5325470000000001</v>
      </c>
      <c r="E3" s="113">
        <f>SUM(E7:E505)</f>
        <v>8003</v>
      </c>
      <c r="F3" s="113">
        <f>SUM(F6:G505)</f>
        <v>68</v>
      </c>
      <c r="G3" s="8">
        <f>G4/E3</f>
        <v>7.927548631473201E-2</v>
      </c>
      <c r="H3" s="123" t="s">
        <v>90</v>
      </c>
      <c r="I3" s="132">
        <f>投資!G2</f>
        <v>31.481999999999999</v>
      </c>
      <c r="J3" s="120"/>
    </row>
    <row r="4" spans="1:10" ht="18.75" customHeight="1" x14ac:dyDescent="0.3">
      <c r="A4" s="106"/>
      <c r="B4" s="106"/>
      <c r="C4" s="131"/>
      <c r="D4" s="106"/>
      <c r="E4" s="106"/>
      <c r="F4" s="106"/>
      <c r="G4" s="41">
        <f>D3*C3-E3+F3</f>
        <v>634.44171697680031</v>
      </c>
      <c r="H4" s="112"/>
      <c r="I4" s="131"/>
      <c r="J4" s="112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1446.5308654404562</v>
      </c>
      <c r="E5" s="17" t="s">
        <v>48</v>
      </c>
      <c r="F5" s="114" t="s">
        <v>49</v>
      </c>
      <c r="G5" s="57"/>
      <c r="H5" s="121" t="s">
        <v>46</v>
      </c>
      <c r="I5" s="121" t="s">
        <v>80</v>
      </c>
      <c r="J5" s="121" t="s">
        <v>81</v>
      </c>
    </row>
    <row r="6" spans="1:10" x14ac:dyDescent="0.3">
      <c r="A6" s="18">
        <v>1</v>
      </c>
      <c r="B6" s="127" t="s">
        <v>50</v>
      </c>
      <c r="C6" s="108"/>
      <c r="D6" s="108"/>
      <c r="E6" s="57"/>
      <c r="F6" s="133"/>
      <c r="G6" s="64"/>
      <c r="H6" s="112"/>
      <c r="I6" s="112"/>
      <c r="J6" s="112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0"/>
      <c r="G7" s="57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7">
        <f t="shared" si="0"/>
        <v>1441.8652499999998</v>
      </c>
      <c r="D8" s="30">
        <v>0.69346600000000003</v>
      </c>
      <c r="E8" s="30">
        <v>1000</v>
      </c>
      <c r="F8" s="110"/>
      <c r="G8" s="57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84</v>
      </c>
      <c r="C9" s="47">
        <f t="shared" si="0"/>
        <v>1452.1096799999998</v>
      </c>
      <c r="D9" s="30">
        <v>0.68871199999999999</v>
      </c>
      <c r="E9" s="30">
        <v>1000</v>
      </c>
      <c r="F9" s="110"/>
      <c r="G9" s="57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91</v>
      </c>
      <c r="C10" s="47">
        <f t="shared" si="0"/>
        <v>0</v>
      </c>
      <c r="D10" s="30"/>
      <c r="E10" s="19"/>
      <c r="F10" s="110">
        <v>14</v>
      </c>
      <c r="G10" s="57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0"/>
      <c r="G11" s="57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0"/>
      <c r="G12" s="57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0"/>
      <c r="G13" s="57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92</v>
      </c>
      <c r="C14" s="47">
        <f t="shared" si="0"/>
        <v>0</v>
      </c>
      <c r="D14" s="30"/>
      <c r="E14" s="30"/>
      <c r="F14" s="110">
        <v>54</v>
      </c>
      <c r="G14" s="57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0"/>
      <c r="G15" s="57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88</v>
      </c>
      <c r="C16" s="47">
        <f t="shared" si="0"/>
        <v>1483.9193699999998</v>
      </c>
      <c r="D16" s="30">
        <v>0.67393599999999998</v>
      </c>
      <c r="E16" s="30">
        <v>1000</v>
      </c>
      <c r="F16" s="110"/>
      <c r="G16" s="57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/>
      <c r="C17" s="47">
        <f t="shared" si="0"/>
        <v>0</v>
      </c>
      <c r="D17" s="30"/>
      <c r="E17" s="30"/>
      <c r="F17" s="110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0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0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0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0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0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0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0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0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0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0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0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0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0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0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0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0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0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0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0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0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0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0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0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0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0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0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0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0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0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0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0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0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0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0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0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0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0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0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0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0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0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0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0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0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0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0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0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0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0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0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0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0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0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0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0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0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0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0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0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0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0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0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0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0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0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0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0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0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0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0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0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0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0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0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0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0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0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0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0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0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0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0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0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0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0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0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0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0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0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0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0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0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0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0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0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0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0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0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0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0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0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0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0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0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0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0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0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0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0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0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0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0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0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0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0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0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0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0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0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0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0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0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0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0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0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0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0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0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0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0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0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0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0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0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0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0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0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0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0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0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0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0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0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0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0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0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0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0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0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0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0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0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0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0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0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0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0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0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0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0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0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0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0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0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0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0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0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0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0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0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0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0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0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0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0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0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0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0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0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0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0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0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0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0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0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0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0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0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0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0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0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0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0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0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0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0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0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0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0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0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0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0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0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0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0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0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0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0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0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0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0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0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0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0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0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0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0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0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0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0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0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0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0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0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0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0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0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0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0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0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0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0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0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0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0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0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0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0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0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0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0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0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0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0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0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0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0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0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0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0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0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0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0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0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0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0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0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0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0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0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0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0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0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0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0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0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0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0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0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0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0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0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0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0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0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0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0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0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0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0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0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0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0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0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0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0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0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0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0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0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0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0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0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0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0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0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0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0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0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0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0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0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0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0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0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0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0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0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0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0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0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0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0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0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0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0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0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0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0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0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0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0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0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0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0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0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0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0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0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0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0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0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0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0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0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0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0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0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0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0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0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0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0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0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0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0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0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0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0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0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0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0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0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0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0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0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0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0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0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0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0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0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0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0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0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0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0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0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0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0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0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0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0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0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0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0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0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0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0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0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0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0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0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0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0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0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0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0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0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0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0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0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0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0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0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0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0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0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0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0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0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0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0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0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0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0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0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0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0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0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0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0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0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0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0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0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0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0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0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0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0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0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0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0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0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0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0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0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0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0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0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0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0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0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0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0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0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0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0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0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0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0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0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0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0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0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0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0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0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0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0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0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0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0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0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0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0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0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0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0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0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0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0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0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0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0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0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0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0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0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0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0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0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0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0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0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0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0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0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0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0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0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0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0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0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0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0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0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17:G17"/>
    <mergeCell ref="F66:G66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18" t="s">
        <v>37</v>
      </c>
      <c r="D1" s="119"/>
      <c r="E1" s="119"/>
      <c r="F1" s="115" t="s">
        <v>14</v>
      </c>
      <c r="G1" s="57"/>
      <c r="H1" s="116" t="s">
        <v>77</v>
      </c>
      <c r="I1" s="108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26">
        <f>(E3-F3)/D3</f>
        <v>3087.2250127259626</v>
      </c>
      <c r="B3" s="124">
        <f>E3/D3</f>
        <v>3111.8569547931907</v>
      </c>
      <c r="C3" s="111">
        <f>H3*I3</f>
        <v>3414.5377199999998</v>
      </c>
      <c r="D3" s="117">
        <f>SUM(D7:D505)</f>
        <v>15.427123000000003</v>
      </c>
      <c r="E3" s="113">
        <f>SUM(E7:E505)</f>
        <v>48007</v>
      </c>
      <c r="F3" s="113">
        <f>SUM(F6:G505)</f>
        <v>380</v>
      </c>
      <c r="G3" s="8">
        <f>G4/E3</f>
        <v>0.10518243994791533</v>
      </c>
      <c r="H3" s="123" t="s">
        <v>93</v>
      </c>
      <c r="I3" s="134">
        <f>投資!G2</f>
        <v>31.481999999999999</v>
      </c>
      <c r="J3" s="120"/>
    </row>
    <row r="4" spans="1:10" ht="18.75" customHeight="1" x14ac:dyDescent="0.3">
      <c r="A4" s="106"/>
      <c r="B4" s="106"/>
      <c r="C4" s="112"/>
      <c r="D4" s="106"/>
      <c r="E4" s="106"/>
      <c r="F4" s="106"/>
      <c r="G4" s="41">
        <f>D3*C3-E3+F3</f>
        <v>5049.493394579571</v>
      </c>
      <c r="H4" s="112"/>
      <c r="I4" s="112"/>
      <c r="J4" s="112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4" t="s">
        <v>49</v>
      </c>
      <c r="G5" s="57"/>
      <c r="H5" s="121" t="s">
        <v>46</v>
      </c>
      <c r="I5" s="121" t="s">
        <v>80</v>
      </c>
      <c r="J5" s="121" t="s">
        <v>81</v>
      </c>
    </row>
    <row r="6" spans="1:10" x14ac:dyDescent="0.3">
      <c r="A6" s="18">
        <v>1</v>
      </c>
      <c r="B6" s="127" t="s">
        <v>50</v>
      </c>
      <c r="C6" s="108"/>
      <c r="D6" s="108"/>
      <c r="E6" s="57"/>
      <c r="F6" s="125"/>
      <c r="G6" s="57"/>
      <c r="H6" s="112"/>
      <c r="I6" s="112"/>
      <c r="J6" s="112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0"/>
      <c r="G7" s="57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3071.5083</v>
      </c>
      <c r="D8" s="30">
        <v>0.32553500000000002</v>
      </c>
      <c r="E8" s="30">
        <v>1000</v>
      </c>
      <c r="F8" s="110"/>
      <c r="G8" s="57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94</v>
      </c>
      <c r="C9" s="45">
        <f t="shared" si="0"/>
        <v>3114.2246399999999</v>
      </c>
      <c r="D9" s="30">
        <v>0.321135</v>
      </c>
      <c r="E9" s="30">
        <v>1000</v>
      </c>
      <c r="F9" s="110"/>
      <c r="G9" s="57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94</v>
      </c>
      <c r="C10" s="45">
        <f t="shared" si="0"/>
        <v>3114.2246399999999</v>
      </c>
      <c r="D10" s="30">
        <v>12.84426</v>
      </c>
      <c r="E10" s="19">
        <v>40004</v>
      </c>
      <c r="F10" s="110"/>
      <c r="G10" s="57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91</v>
      </c>
      <c r="C11" s="45">
        <f t="shared" si="0"/>
        <v>0</v>
      </c>
      <c r="D11" s="30"/>
      <c r="E11" s="30"/>
      <c r="F11" s="110">
        <v>126</v>
      </c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0"/>
      <c r="G12" s="57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0"/>
      <c r="G13" s="57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0"/>
      <c r="G14" s="57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92</v>
      </c>
      <c r="C15" s="45">
        <f t="shared" si="0"/>
        <v>0</v>
      </c>
      <c r="D15" s="30"/>
      <c r="E15" s="30"/>
      <c r="F15" s="110">
        <v>254</v>
      </c>
      <c r="G15" s="57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0"/>
      <c r="G16" s="57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88</v>
      </c>
      <c r="C17" s="45">
        <f t="shared" si="0"/>
        <v>3275.1165599999999</v>
      </c>
      <c r="D17" s="30">
        <v>0.30535299999999999</v>
      </c>
      <c r="E17" s="30">
        <v>1000</v>
      </c>
      <c r="F17" s="110"/>
      <c r="G17" s="57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/>
      <c r="C18" s="45">
        <f t="shared" si="0"/>
        <v>0</v>
      </c>
      <c r="D18" s="30"/>
      <c r="E18" s="30"/>
      <c r="F18" s="110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0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0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0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0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0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0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0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0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0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0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0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0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0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0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0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0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0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0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0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0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0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0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0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0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0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0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0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0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0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0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0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0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0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0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0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0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0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0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0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0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0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0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0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0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0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0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0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0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0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0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0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0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0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0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0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0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0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0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0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0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0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0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0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0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0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0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0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0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0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0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0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0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0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0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0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0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0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0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0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0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0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0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0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0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0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0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0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0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0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0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0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0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0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0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0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0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0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0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0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0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0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0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0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0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0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0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0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0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0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0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0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0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0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0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0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0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0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0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0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0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0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0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0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0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0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0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0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0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0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0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0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0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0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0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0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0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0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0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0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0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0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0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0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0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0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0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0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0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0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0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0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0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0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0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0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0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0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0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0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0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0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0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0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0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0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0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0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0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0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0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0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0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0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0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0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0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0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0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0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0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0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0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0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0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0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0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0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0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0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0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0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0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0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0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0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0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0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0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0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0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0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0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0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0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0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0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0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0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0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0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0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0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0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0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0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0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0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0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0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0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0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0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0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0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0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0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0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0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0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0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0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0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0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0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0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0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0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0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0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0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0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0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0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0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0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0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0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0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0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0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0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0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0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0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0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0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0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0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0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0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0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0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0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0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0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0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0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0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0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0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0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0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0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0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0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0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0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0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0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0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0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0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0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0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0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0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0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0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0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0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0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0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0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0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0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0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0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0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0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0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0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0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0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0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0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0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0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0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0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0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0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0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0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0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0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0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0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0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0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0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0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0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0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0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0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0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0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0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0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0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0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0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0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0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0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0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0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0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0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0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0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0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0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0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0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0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0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0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0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0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0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0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0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0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0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0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0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0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0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0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0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0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0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0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0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0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0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0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0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0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0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0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0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0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0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0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0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0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0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0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0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0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0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0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0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0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0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0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0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0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0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0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0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0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0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0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0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0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0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0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0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0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0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0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0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0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0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0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0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0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0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0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0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0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0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0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0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0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0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0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0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0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0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0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0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0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0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0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0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0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0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0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0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0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0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0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0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0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0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0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0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0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0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0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0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0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0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0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0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0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0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0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0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0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0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0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0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0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0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0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0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0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0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0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0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0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0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0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0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0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0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0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0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0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0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0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0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0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0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0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0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0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0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0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0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0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0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7:G17"/>
    <mergeCell ref="F66:G66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188:G188"/>
    <mergeCell ref="F253:G253"/>
    <mergeCell ref="F109:G109"/>
    <mergeCell ref="F351:G351"/>
    <mergeCell ref="F47:G47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19:G219"/>
    <mergeCell ref="F324:G324"/>
    <mergeCell ref="F159:G159"/>
    <mergeCell ref="F395:G395"/>
    <mergeCell ref="F268:G268"/>
    <mergeCell ref="F97:G97"/>
    <mergeCell ref="F90:G90"/>
    <mergeCell ref="F184:G184"/>
    <mergeCell ref="F27:G27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2024-03-04T05:44:09Z</dcterms:modified>
  <dc:language>en-US</dc:language>
</cp:coreProperties>
</file>