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33F06577-6A24-465E-8067-F7FC748F7F18}" xr6:coauthVersionLast="47" xr6:coauthVersionMax="47" xr10:uidLastSave="{00000000-0000-0000-0000-000000000000}"/>
  <bookViews>
    <workbookView xWindow="-120" yWindow="-120" windowWidth="29040" windowHeight="1572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3" i="1" s="1"/>
  <c r="O10" i="1" s="1"/>
  <c r="B10" i="2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G4" i="6" s="1"/>
  <c r="G3" i="6" s="1"/>
  <c r="C3" i="6"/>
  <c r="B3" i="6"/>
  <c r="A3" i="6"/>
  <c r="G4" i="5"/>
  <c r="G3" i="5" s="1"/>
  <c r="F3" i="5"/>
  <c r="E3" i="5"/>
  <c r="B3" i="5" s="1"/>
  <c r="D3" i="5"/>
  <c r="K4" i="1" s="1"/>
  <c r="F3" i="4"/>
  <c r="E3" i="4"/>
  <c r="A3" i="2" s="1"/>
  <c r="D3" i="4"/>
  <c r="G4" i="4" s="1"/>
  <c r="G3" i="4" s="1"/>
  <c r="B3" i="4"/>
  <c r="F3" i="3"/>
  <c r="G4" i="3" s="1"/>
  <c r="G3" i="3" s="1"/>
  <c r="E3" i="3"/>
  <c r="D3" i="3"/>
  <c r="B3" i="3"/>
  <c r="G10" i="1"/>
  <c r="C9" i="1"/>
  <c r="C10" i="1" s="1"/>
  <c r="C7" i="1"/>
  <c r="O2" i="1"/>
  <c r="K2" i="1"/>
  <c r="B3" i="7" l="1"/>
  <c r="G4" i="7"/>
  <c r="G3" i="7" s="1"/>
  <c r="A10" i="2"/>
  <c r="E10" i="2"/>
  <c r="C11" i="2"/>
  <c r="C10" i="2" s="1"/>
  <c r="A3" i="4"/>
  <c r="K3" i="1"/>
  <c r="K10" i="1" s="1"/>
  <c r="A3" i="3"/>
  <c r="A3" i="5"/>
  <c r="A3" i="7"/>
  <c r="B3" i="2" l="1"/>
  <c r="A12" i="1"/>
  <c r="A16" i="1" l="1"/>
  <c r="C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<sst xmlns="http://schemas.openxmlformats.org/spreadsheetml/2006/main" count="324" uniqueCount="134">
  <si>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</si>
  <si>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</si>
  <si>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</si>
  <si>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</si>
  <si>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</si>
  <si>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</si>
  <si>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</si>
  <si>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</si>
  <si>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</si>
  <si>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</si>
  <si>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</si>
  <si>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</si>
  <si>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</si>
  <si>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</si>
  <si>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</si>
  <si>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</si>
  <si>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</si>
  <si>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</si>
  <si>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</si>
  <si>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</si>
  <si>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</si>
  <si>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</si>
  <si>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</si>
  <si>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</si>
  <si>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</si>
  <si>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</si>
  <si>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</si>
  <si>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</si>
  <si>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</si>
  <si>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</si>
  <si>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</si>
  <si>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</si>
  <si>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</si>
  <si>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</si>
  <si>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</si>
  <si>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</si>
  <si>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</si>
  <si>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</si>
  <si>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</si>
  <si>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</si>
  <si>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</si>
  <si>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</si>
  <si>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</si>
  <si>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</si>
  <si>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</si>
  <si>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</si>
  <si>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</si>
  <si>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</si>
  <si>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</si>
  <si>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</si>
  <si>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</si>
  <si>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</si>
  <si>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</si>
  <si>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</si>
  <si>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</si>
  <si>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</si>
  <si>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</si>
  <si>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</si>
  <si>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</si>
  <si>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</si>
  <si>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</si>
  <si>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</si>
  <si>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</si>
  <si>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</si>
  <si>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</si>
  <si>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</si>
  <si>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</si>
  <si>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</si>
  <si>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</si>
  <si>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</si>
  <si>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</si>
  <si>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</si>
  <si>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</si>
  <si>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</si>
  <si>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</si>
  <si>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</si>
  <si>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</si>
  <si>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</si>
  <si>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</si>
  <si>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</si>
  <si>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</si>
  <si>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00692.TW</t>
  </si>
  <si>
    <t>44.67</t>
  </si>
  <si>
    <t>2023.08.18</t>
  </si>
  <si>
    <t>2023.10.24</t>
  </si>
  <si>
    <t>2024.01.17</t>
  </si>
  <si>
    <t>2890.TW</t>
  </si>
  <si>
    <t>24.70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</si>
  <si>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</si>
  <si>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</si>
  <si>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</si>
  <si>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</si>
  <si>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</si>
  <si>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</si>
  <si>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</si>
  <si>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</si>
  <si>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</si>
  <si>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72.84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</si>
  <si>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</si>
  <si>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</si>
  <si>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</si>
  <si>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</si>
  <si>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</si>
  <si>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</si>
  <si>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</si>
  <si>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</si>
  <si>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</si>
  <si>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</si>
  <si>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</si>
  <si>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</si>
  <si>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</si>
  <si>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</si>
  <si>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</si>
  <si>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</si>
  <si>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</si>
  <si>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</si>
  <si>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</si>
  <si>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</si>
  <si>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</si>
  <si>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</si>
  <si>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</si>
  <si>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</si>
  <si>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</si>
  <si>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</si>
  <si>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128.61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</si>
  <si>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</si>
  <si>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</si>
  <si>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</si>
  <si>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</si>
  <si>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</si>
  <si>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</si>
  <si>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</si>
  <si>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</si>
  <si>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2025.07.07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</si>
</sst>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I16" sqref="I1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73875.905400000003</v>
      </c>
      <c r="L2" s="51"/>
      <c r="M2" s="83" t="s">
        <v>6</v>
      </c>
      <c r="N2" s="77"/>
      <c r="O2" s="54">
        <f>BND!H3*BND!D3</f>
        <v>1076.6913798000003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77180.870670000004</v>
      </c>
      <c r="L3" s="40"/>
      <c r="M3" s="80" t="s">
        <v>9</v>
      </c>
      <c r="N3" s="81"/>
      <c r="O3" s="39">
        <f>VT!H3*VT!D3</f>
        <v>4386.4292484000007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110447.1615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9696.0814499999997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2872.9452499999998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230532.02669999999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278013.93757000001</v>
      </c>
      <c r="L10" s="66"/>
      <c r="M10" s="48" t="s">
        <v>18</v>
      </c>
      <c r="N10" s="49"/>
      <c r="O10" s="70">
        <f>SUM(O2:P9)*投資!G2</f>
        <v>158457.81382094102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667003.77809094102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657111.77809094102</v>
      </c>
      <c r="B16" s="44"/>
      <c r="C16" s="69">
        <f>C12/A12</f>
        <v>1.4830500703177875E-2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29.004999999999999</v>
      </c>
    </row>
    <row r="3" spans="1:10" ht="17.25" customHeight="1" x14ac:dyDescent="0.3">
      <c r="A3" s="96">
        <f>('006208.TW'!E3+'00692.TW'!E3+'2890.TW'!E3)-('006208.TW'!F3+'00692.TW'!F3+'2890.TW'!F3)-E2+7345</f>
        <v>201490</v>
      </c>
      <c r="B3" s="96">
        <f>總資產!K10</f>
        <v>278013.93757000001</v>
      </c>
      <c r="C3" s="8">
        <f>C4/A3</f>
        <v>0.37979025048389503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76523.937570000009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148363.35055</v>
      </c>
      <c r="B10" s="96">
        <f>總資產!O10</f>
        <v>158457.81382094102</v>
      </c>
      <c r="C10" s="8">
        <f>C11/A10</f>
        <v>6.8038792825314914E-2</v>
      </c>
      <c r="D10" s="6"/>
      <c r="E10" s="96">
        <f>A3+A10</f>
        <v>349853.35054999997</v>
      </c>
      <c r="F10" s="96">
        <f>B3+B10</f>
        <v>436471.75139094103</v>
      </c>
      <c r="G10" s="8">
        <f>G11/E10</f>
        <v>0.24758488293672015</v>
      </c>
    </row>
    <row r="11" spans="1:10" ht="18" customHeight="1" x14ac:dyDescent="0.3">
      <c r="A11" s="97"/>
      <c r="B11" s="97"/>
      <c r="C11" s="31">
        <f>B10-A10</f>
        <v>10094.463270941022</v>
      </c>
      <c r="D11" s="6"/>
      <c r="E11" s="97"/>
      <c r="F11" s="97"/>
      <c r="G11" s="33">
        <f>F10-E10</f>
        <v>86618.40084094106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19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91.021406727828747</v>
      </c>
      <c r="B3" s="103">
        <f>E3/D3</f>
        <v>92.252293577981646</v>
      </c>
      <c r="C3" s="115" t="s">
        <v>39</v>
      </c>
      <c r="D3" s="110">
        <f>SUM(D7:D505)</f>
        <v>654</v>
      </c>
      <c r="E3" s="113">
        <f>SUM(E7:E505)</f>
        <v>60333</v>
      </c>
      <c r="F3" s="113">
        <f>SUM(F6:G505)</f>
        <v>805</v>
      </c>
      <c r="G3" s="8">
        <f>G4/E3</f>
        <v>0.24149636185835277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14570.199999999997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F38" sqref="F38:G3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32.306982111944606</v>
      </c>
      <c r="B3" s="103">
        <f>E3/D3</f>
        <v>33.891517599538375</v>
      </c>
      <c r="C3" s="115" t="s">
        <v>82</v>
      </c>
      <c r="D3" s="110">
        <f>SUM(D7:D505)</f>
        <v>1733</v>
      </c>
      <c r="E3" s="113">
        <f>SUM(E7:E505)</f>
        <v>58734</v>
      </c>
      <c r="F3" s="113">
        <f>SUM(F6:G505)</f>
        <v>2746</v>
      </c>
      <c r="G3" s="8">
        <f>G4/E3</f>
        <v>0.36478206830796472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21425.11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6"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86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17.599331103678931</v>
      </c>
      <c r="B3" s="103">
        <f>E3/D3</f>
        <v>18.509030100334449</v>
      </c>
      <c r="C3" s="116" t="s">
        <v>87</v>
      </c>
      <c r="D3" s="110">
        <f>SUM(D7:D505)</f>
        <v>4485</v>
      </c>
      <c r="E3" s="113">
        <f>SUM(E7:E505)</f>
        <v>83013</v>
      </c>
      <c r="F3" s="113">
        <f>SUM(F6:G505)</f>
        <v>4080</v>
      </c>
      <c r="G3" s="8">
        <f>G4/E3</f>
        <v>0.38363268403743994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31846.5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88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89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90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91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92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93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94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4" sqref="F54:G5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2217.2167482602517</v>
      </c>
      <c r="B3" s="103">
        <f>E3/D3</f>
        <v>2300.4283367255016</v>
      </c>
      <c r="C3" s="116">
        <f>H3*I3</f>
        <v>2112.7242000000001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-4.5423083428449362E-2</v>
      </c>
      <c r="H3" s="105" t="s">
        <v>97</v>
      </c>
      <c r="I3" s="109">
        <f>投資!G2</f>
        <v>29.004999999999999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-1544.5665289009921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100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101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102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102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88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103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104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105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106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107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108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109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110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111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112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113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114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115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116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117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118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119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120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121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122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123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topLeftCell="A10" zoomScaleNormal="100" workbookViewId="0">
      <selection activeCell="M28" sqref="M2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3389.076976371618</v>
      </c>
      <c r="B3" s="103">
        <f>E3/D3</f>
        <v>3454.3139228251325</v>
      </c>
      <c r="C3" s="115">
        <f>H3*I3</f>
        <v>3730.3330500000002</v>
      </c>
      <c r="D3" s="110">
        <f>SUM(D7:D505)</f>
        <v>34.106439999999999</v>
      </c>
      <c r="E3" s="113">
        <f>SUM(E7:E505)</f>
        <v>117814.35055</v>
      </c>
      <c r="F3" s="113">
        <f>SUM(F6:G505)</f>
        <v>2225</v>
      </c>
      <c r="G3" s="8">
        <f>G4/E3</f>
        <v>9.8791274114798391E-2</v>
      </c>
      <c r="H3" s="105" t="s">
        <v>124</v>
      </c>
      <c r="I3" s="118">
        <f>投資!G2</f>
        <v>29.004999999999999</v>
      </c>
      <c r="J3" s="106">
        <f>SUM(J7:J505)</f>
        <v>3676.7399999999993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11639.029799841999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101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106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92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131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132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133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2025-07-08T11:07:44Z</dcterms:modified>
  <dc:language>en-US</dc:language>
</cp:coreProperties>
</file>