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E5B1F018-2C27-4B11-9270-9BDF01221B7C}" xr6:coauthVersionLast="47" xr6:coauthVersionMax="47" xr10:uidLastSave="{00000000-0000-0000-0000-000000000000}"/>
  <bookViews>
    <workbookView xWindow="-110" yWindow="-110" windowWidth="19420" windowHeight="11500" tabRatio="679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0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D3" i="7"/>
  <c r="O3" i="1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E3" i="6"/>
  <c r="D3" i="6"/>
  <c r="G4" i="6" s="1"/>
  <c r="G3" i="6" s="1"/>
  <c r="C3" i="6"/>
  <c r="F3" i="5"/>
  <c r="E3" i="5"/>
  <c r="D3" i="5"/>
  <c r="G4" i="5" s="1"/>
  <c r="G3" i="5" s="1"/>
  <c r="F3" i="4"/>
  <c r="E3" i="4"/>
  <c r="D3" i="4"/>
  <c r="K3" i="1" s="1"/>
  <c r="F3" i="3"/>
  <c r="E3" i="3"/>
  <c r="A3" i="2" s="1"/>
  <c r="D3" i="3"/>
  <c r="K2" i="1" s="1"/>
  <c r="B3" i="3"/>
  <c r="A3" i="3"/>
  <c r="G10" i="1"/>
  <c r="B3" i="7" l="1"/>
  <c r="E10" i="2"/>
  <c r="A10" i="2"/>
  <c r="B3" i="5"/>
  <c r="G4" i="4"/>
  <c r="G3" i="4" s="1"/>
  <c r="G4" i="3"/>
  <c r="G3" i="3" s="1"/>
  <c r="A3" i="5"/>
  <c r="G4" i="7"/>
  <c r="G3" i="7" s="1"/>
  <c r="O2" i="1"/>
  <c r="O10" i="1" s="1"/>
  <c r="B10" i="2" s="1"/>
  <c r="A3" i="6"/>
  <c r="B3" i="6"/>
  <c r="A3" i="4"/>
  <c r="B3" i="4"/>
  <c r="A3" i="7"/>
  <c r="K4" i="1"/>
  <c r="K10" i="1" s="1"/>
  <c r="B3" i="2" s="1"/>
  <c r="C11" i="2" l="1"/>
  <c r="C10" i="2" s="1"/>
  <c r="C4" i="2"/>
  <c r="C3" i="2" s="1"/>
  <c r="F10" i="2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<sst xmlns="http://schemas.openxmlformats.org/spreadsheetml/2006/main" count="317" uniqueCount="129">
  <si>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</si>
  <si>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</si>
  <si>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</si>
  <si>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</si>
  <si>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</si>
  <si>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</si>
  <si>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</si>
  <si>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</si>
  <si>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</si>
  <si>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</si>
  <si>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</si>
  <si>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</si>
  <si>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</si>
  <si>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</si>
  <si>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</si>
  <si>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</si>
  <si>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</si>
  <si>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</si>
  <si>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</si>
  <si>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</si>
  <si>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</si>
  <si>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</si>
  <si>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</si>
  <si>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</si>
  <si>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</si>
  <si>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</si>
  <si>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</si>
  <si>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</si>
  <si>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</si>
  <si>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</si>
  <si>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</si>
  <si>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</si>
  <si>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</si>
  <si>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</si>
  <si>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</si>
  <si>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</si>
  <si>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</si>
  <si>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</si>
  <si>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107.10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</si>
  <si>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</si>
  <si>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</si>
  <si>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</si>
  <si>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</si>
  <si>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</si>
  <si>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</si>
  <si>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</si>
  <si>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</si>
  <si>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</si>
  <si>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</si>
  <si>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</si>
  <si>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</si>
  <si>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</si>
  <si>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</si>
  <si>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</si>
  <si>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</si>
  <si>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</si>
  <si>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</si>
  <si>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</si>
  <si>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</si>
  <si>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</si>
  <si>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</si>
  <si>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</si>
  <si>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</si>
  <si>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</si>
  <si>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</si>
  <si>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</si>
  <si>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</si>
  <si>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</si>
  <si>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</si>
  <si>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</si>
  <si>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</si>
  <si>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</si>
  <si>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</si>
  <si>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</si>
  <si>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</si>
  <si>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</si>
  <si>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</si>
  <si>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</si>
  <si>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00692.TW</t>
  </si>
  <si>
    <t>42.25</t>
  </si>
  <si>
    <t>2023.08.18</t>
  </si>
  <si>
    <t>2023.10.24</t>
  </si>
  <si>
    <t>2024.01.17</t>
  </si>
  <si>
    <t>2890.TW</t>
  </si>
  <si>
    <t>22.95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</si>
  <si>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</si>
  <si>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</si>
  <si>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</si>
  <si>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</si>
  <si>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</si>
  <si>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</si>
  <si>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</si>
  <si>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</si>
  <si>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</si>
  <si>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72.21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</si>
  <si>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</si>
  <si>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</si>
  <si>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</si>
  <si>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</si>
  <si>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</si>
  <si>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</si>
  <si>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</si>
  <si>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</si>
  <si>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</si>
  <si>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</si>
  <si>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</si>
  <si>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</si>
  <si>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</si>
  <si>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</si>
  <si>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</si>
  <si>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</si>
  <si>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</si>
  <si>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</si>
  <si>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</si>
  <si>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</si>
  <si>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</si>
  <si>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</si>
  <si>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</si>
  <si>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</si>
  <si>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</si>
  <si>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125.43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</si>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</sst>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M14" sqref="M14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87798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67911.253199999992</v>
      </c>
      <c r="L2" s="51"/>
      <c r="M2" s="83" t="s">
        <v>6</v>
      </c>
      <c r="N2" s="77"/>
      <c r="O2" s="54">
        <f>BND!H3*BND!D3</f>
        <v>1067.3789749500002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72072.880749999997</v>
      </c>
      <c r="L3" s="40"/>
      <c r="M3" s="80" t="s">
        <v>9</v>
      </c>
      <c r="N3" s="81"/>
      <c r="O3" s="39">
        <f>VT!H3*VT!D3</f>
        <v>4151.7555774000002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101798.23635000001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16510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333.34</f>
        <v>9960.1991999999991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218358.1992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258292.37030000001</v>
      </c>
      <c r="L10" s="66"/>
      <c r="M10" s="48" t="s">
        <v>17</v>
      </c>
      <c r="N10" s="49"/>
      <c r="O10" s="70">
        <f>SUM(O2:P9)*投資!G2</f>
        <v>155947.74042421801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632598.30992421799</v>
      </c>
      <c r="B12" s="44"/>
      <c r="C12" s="60">
        <v>10375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622223.30992421799</v>
      </c>
      <c r="B16" s="44"/>
      <c r="C16" s="69">
        <f>C12/A12</f>
        <v>1.6400612896425335E-2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29.88</v>
      </c>
    </row>
    <row r="3" spans="1:10" ht="17.25" customHeight="1">
      <c r="A3" s="96">
        <f>('006208.TW'!E3+'00692.TW'!E3+'2890.TW'!E3)-('006208.TW'!F3+'00692.TW'!F3+'2890.TW'!F3)-E2+7345</f>
        <v>197566</v>
      </c>
      <c r="B3" s="96">
        <f>總資產!K10</f>
        <v>258292.37030000001</v>
      </c>
      <c r="C3" s="8">
        <f>C4/A3</f>
        <v>0.30737257574683907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60726.37030000001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145029</v>
      </c>
      <c r="B10" s="96">
        <f>總資產!O10</f>
        <v>155947.74042421801</v>
      </c>
      <c r="C10" s="8">
        <f>C11/A10</f>
        <v>7.5286600777899629E-2</v>
      </c>
      <c r="D10" s="6"/>
      <c r="E10" s="96">
        <f>A3+A10</f>
        <v>342595</v>
      </c>
      <c r="F10" s="96">
        <f>B3+B10</f>
        <v>414240.11072421802</v>
      </c>
      <c r="G10" s="8">
        <f>G11/E10</f>
        <v>0.20912479961534178</v>
      </c>
    </row>
    <row r="11" spans="1:10" ht="18" customHeight="1">
      <c r="A11" s="97"/>
      <c r="B11" s="97"/>
      <c r="C11" s="31">
        <f>B10-A10</f>
        <v>10918.740424218006</v>
      </c>
      <c r="D11" s="6"/>
      <c r="E11" s="97"/>
      <c r="F11" s="97"/>
      <c r="G11" s="33">
        <f>F10-E10</f>
        <v>71645.110724218015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9" zoomScaleNormal="100" workbookViewId="0">
      <selection activeCell="F41" sqref="F41:G4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90.369496855345915</v>
      </c>
      <c r="B3" s="103">
        <f>E3/D3</f>
        <v>91.635220125786162</v>
      </c>
      <c r="C3" s="115" t="s">
        <v>38</v>
      </c>
      <c r="D3" s="110">
        <f>SUM(D7:D505)</f>
        <v>636</v>
      </c>
      <c r="E3" s="113">
        <f>SUM(E7:E505)</f>
        <v>58280</v>
      </c>
      <c r="F3" s="113">
        <f>SUM(F6:G505)</f>
        <v>805</v>
      </c>
      <c r="G3" s="8">
        <f>G4/E3</f>
        <v>0.1825772134522991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10640.599999999991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76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 t="s">
        <v>77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128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5" zoomScaleNormal="100" workbookViewId="0">
      <selection activeCell="E37" sqref="E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78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32.145528930450027</v>
      </c>
      <c r="B3" s="103">
        <f>E3/D3</f>
        <v>33.750438340151959</v>
      </c>
      <c r="C3" s="115" t="s">
        <v>79</v>
      </c>
      <c r="D3" s="110">
        <f>SUM(D7:D505)</f>
        <v>1711</v>
      </c>
      <c r="E3" s="113">
        <f>SUM(E7:E505)</f>
        <v>57747</v>
      </c>
      <c r="F3" s="113">
        <f>SUM(F6:G505)</f>
        <v>2746</v>
      </c>
      <c r="G3" s="8">
        <f>G4/E3</f>
        <v>0.29938784698772231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17288.75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80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81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82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76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77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128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22" zoomScaleNormal="100" workbookViewId="0">
      <selection activeCell="E39" sqref="E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83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17.54304338053495</v>
      </c>
      <c r="B3" s="103">
        <f>E3/D3</f>
        <v>18.460103394021129</v>
      </c>
      <c r="C3" s="116" t="s">
        <v>84</v>
      </c>
      <c r="D3" s="110">
        <f>SUM(D7:D505)</f>
        <v>4449</v>
      </c>
      <c r="E3" s="113">
        <f>SUM(E7:E505)</f>
        <v>82129</v>
      </c>
      <c r="F3" s="113">
        <f>SUM(F6:G505)</f>
        <v>4080</v>
      </c>
      <c r="G3" s="8">
        <f>G4/E3</f>
        <v>0.29289958479952272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24055.550000000003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80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85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86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87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88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89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90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91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76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77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128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A40" zoomScaleNormal="100" workbookViewId="0">
      <selection activeCell="D54" sqref="D5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2222.0876705118758</v>
      </c>
      <c r="B3" s="103">
        <f>E3/D3</f>
        <v>2300.4283367255016</v>
      </c>
      <c r="C3" s="116">
        <f>H3*I3</f>
        <v>2157.6347999999998</v>
      </c>
      <c r="D3" s="110">
        <f>SUM(D7:D505)</f>
        <v>14.781595000000003</v>
      </c>
      <c r="E3" s="113">
        <f>SUM(E7:E505)</f>
        <v>34004</v>
      </c>
      <c r="F3" s="113">
        <f>SUM(F6:G505)</f>
        <v>1158</v>
      </c>
      <c r="G3" s="8">
        <f>G4/E3</f>
        <v>-2.8017769335783878E-2</v>
      </c>
      <c r="H3" s="105" t="s">
        <v>94</v>
      </c>
      <c r="I3" s="109">
        <f>投資!G2</f>
        <v>29.88</v>
      </c>
      <c r="J3" s="106">
        <f>SUM(J7:J505)</f>
        <v>1062.44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-952.716228493995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97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98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99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99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85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100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101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102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103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104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105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106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107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108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109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110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111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112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113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114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115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116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117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 t="s">
        <v>76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>
      <c r="A50" s="18">
        <v>45</v>
      </c>
      <c r="B50" s="26" t="s">
        <v>118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>
      <c r="A51" s="18">
        <v>46</v>
      </c>
      <c r="B51" s="26" t="s">
        <v>77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>
      <c r="A52" s="18">
        <v>47</v>
      </c>
      <c r="B52" s="26" t="s">
        <v>119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>
      <c r="A53" s="18">
        <v>48</v>
      </c>
      <c r="B53" s="26" t="s">
        <v>128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H39" sqref="H39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92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93</v>
      </c>
      <c r="J2" s="28" t="s">
        <v>26</v>
      </c>
    </row>
    <row r="3" spans="1:10" ht="18.75" customHeight="1">
      <c r="A3" s="100">
        <f>(E3-F3)/D3</f>
        <v>3389.1960708370771</v>
      </c>
      <c r="B3" s="103">
        <f>E3/D3</f>
        <v>3444.3921452995119</v>
      </c>
      <c r="C3" s="115">
        <f>H3*I3</f>
        <v>3747.8483999999999</v>
      </c>
      <c r="D3" s="110">
        <f>SUM(D7:D505)</f>
        <v>33.100180000000002</v>
      </c>
      <c r="E3" s="113">
        <f>SUM(E7:E505)</f>
        <v>114010</v>
      </c>
      <c r="F3" s="113">
        <f>SUM(F6:G505)</f>
        <v>1827</v>
      </c>
      <c r="G3" s="8">
        <f>G4/E3</f>
        <v>0.10412645077372164</v>
      </c>
      <c r="H3" s="105" t="s">
        <v>120</v>
      </c>
      <c r="I3" s="118">
        <f>投資!G2</f>
        <v>29.88</v>
      </c>
      <c r="J3" s="106">
        <f>SUM(J7:J505)</f>
        <v>3546.6099999999992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11871.456652712004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95</v>
      </c>
      <c r="J5" s="101" t="s">
        <v>96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98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121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121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122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123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103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124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125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89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126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 t="s">
        <v>127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76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>
      <c r="A37" s="18">
        <v>32</v>
      </c>
      <c r="B37" s="26" t="s">
        <v>77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>
      <c r="A38" s="18">
        <v>33</v>
      </c>
      <c r="B38" s="26" t="s">
        <v>128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2025-06-09T03:47:46Z</dcterms:modified>
  <dc:language>en-US</dc:language>
</cp:coreProperties>
</file>