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821FB35-E6D5-431A-A174-1FF26BE973C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<sst xmlns="http://schemas.openxmlformats.org/spreadsheetml/2006/main" count="261" uniqueCount="77">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</sst>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82501.464789999998</c:v>
                </c:pt>
                <c:pt idx="1">
                  <c:v>42467.917259999995</c:v>
                </c:pt>
                <c:pt idx="2">
                  <c:v>117687.3</c:v>
                </c:pt>
                <c:pt idx="3">
                  <c:v>68650.515005495385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311307.1970554954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S8" sqref="S8"/>
    </sheetView>
  </sheetViews>
  <sheetFormatPr defaultRowHeight="16.2" x14ac:dyDescent="0.3"/>
  <sheetData>
    <row r="1" spans="1:26" ht="31.2" thickBot="1" x14ac:dyDescent="0.35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3">
      <c r="A2" s="154" t="s">
        <v>49</v>
      </c>
      <c r="B2" s="155"/>
      <c r="C2" s="156">
        <v>46265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13389.199999999999</v>
      </c>
      <c r="L2" s="141"/>
      <c r="M2" s="144" t="s">
        <v>20</v>
      </c>
      <c r="N2" s="145"/>
      <c r="O2" s="96">
        <f>(BND!H3 * BND!D3)</f>
        <v>472.55431980000003</v>
      </c>
      <c r="P2" s="97"/>
      <c r="Q2" s="59">
        <f>SUM(C10,G10,K10,O10)</f>
        <v>311307.1970554954</v>
      </c>
      <c r="R2" s="60"/>
      <c r="S2" s="65">
        <v>5301</v>
      </c>
      <c r="T2" s="66"/>
    </row>
    <row r="3" spans="1:26" ht="16.8" thickBot="1" x14ac:dyDescent="0.35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37003.599999999999</v>
      </c>
      <c r="L3" s="143"/>
      <c r="M3" s="146" t="s">
        <v>22</v>
      </c>
      <c r="N3" s="147"/>
      <c r="O3" s="98">
        <f>(VEA!D3*VEA!H3)</f>
        <v>160.1665725</v>
      </c>
      <c r="P3" s="99"/>
      <c r="Q3" s="61"/>
      <c r="R3" s="62"/>
      <c r="S3" s="67"/>
      <c r="T3" s="68"/>
    </row>
    <row r="4" spans="1:26" ht="16.2" customHeight="1" x14ac:dyDescent="0.3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2772.9</v>
      </c>
      <c r="L4" s="143"/>
      <c r="M4" s="146" t="s">
        <v>19</v>
      </c>
      <c r="N4" s="147"/>
      <c r="O4" s="98">
        <f>(VT!D3*VT!H3)</f>
        <v>1423.7470219000002</v>
      </c>
      <c r="P4" s="99"/>
      <c r="Q4" s="69" t="s">
        <v>61</v>
      </c>
      <c r="R4" s="70"/>
      <c r="S4" s="73" t="s">
        <v>62</v>
      </c>
      <c r="T4" s="74"/>
    </row>
    <row r="5" spans="1:26" ht="16.95" customHeight="1" thickBot="1" x14ac:dyDescent="0.35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64521.600000000006</v>
      </c>
      <c r="L5" s="143"/>
      <c r="M5" s="146" t="s">
        <v>21</v>
      </c>
      <c r="N5" s="147"/>
      <c r="O5" s="98">
        <f>(VTI!D3*VTI!H3)</f>
        <v>129.36693170999999</v>
      </c>
      <c r="P5" s="99"/>
      <c r="Q5" s="71"/>
      <c r="R5" s="72"/>
      <c r="S5" s="75"/>
      <c r="T5" s="76"/>
    </row>
    <row r="6" spans="1:26" x14ac:dyDescent="0.3">
      <c r="A6" s="118" t="s">
        <v>63</v>
      </c>
      <c r="B6" s="119"/>
      <c r="C6" s="108">
        <f xml:space="preserve"> 投資!G2 * 0.97</f>
        <v>30.464790000000001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306006.1970554954</v>
      </c>
      <c r="R6" s="78"/>
      <c r="S6" s="81">
        <f>S2/Q2</f>
        <v>1.7028196103847267E-2</v>
      </c>
      <c r="T6" s="82"/>
    </row>
    <row r="7" spans="1:26" ht="16.8" thickBot="1" x14ac:dyDescent="0.35">
      <c r="A7" s="118" t="s">
        <v>68</v>
      </c>
      <c r="B7" s="119"/>
      <c r="C7" s="108">
        <v>1705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3">
      <c r="A8" s="118" t="s">
        <v>69</v>
      </c>
      <c r="B8" s="119"/>
      <c r="C8" s="108">
        <v>220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6.8" thickBot="1" x14ac:dyDescent="0.35">
      <c r="A9" s="120" t="s">
        <v>75</v>
      </c>
      <c r="B9" s="121"/>
      <c r="C9" s="126">
        <v>3018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6.8" thickBot="1" x14ac:dyDescent="0.35">
      <c r="A10" s="87" t="s">
        <v>58</v>
      </c>
      <c r="B10" s="88"/>
      <c r="C10" s="89">
        <f>SUM(C2:D9)</f>
        <v>82501.464789999998</v>
      </c>
      <c r="D10" s="90"/>
      <c r="E10" s="87" t="s">
        <v>58</v>
      </c>
      <c r="F10" s="88"/>
      <c r="G10" s="89">
        <f>SUM(G2:H9) * 投資!G2</f>
        <v>42467.917259999995</v>
      </c>
      <c r="H10" s="91"/>
      <c r="I10" s="87" t="s">
        <v>58</v>
      </c>
      <c r="J10" s="88"/>
      <c r="K10" s="89">
        <f>SUM(K2:L9)</f>
        <v>117687.3</v>
      </c>
      <c r="L10" s="90"/>
      <c r="M10" s="87" t="s">
        <v>58</v>
      </c>
      <c r="N10" s="88"/>
      <c r="O10" s="89">
        <f>SUM(O2:P9) * 投資!G2</f>
        <v>68650.515005495385</v>
      </c>
      <c r="P10" s="90"/>
      <c r="Q10" s="55"/>
      <c r="R10" s="55"/>
      <c r="S10" s="55"/>
      <c r="T10" s="55"/>
    </row>
    <row r="11" spans="1:26" x14ac:dyDescent="0.3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3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3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3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3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3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3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3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3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3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3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3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3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2" customWidth="1"/>
    <col min="3" max="3" width="15" style="51" customWidth="1"/>
    <col min="4" max="4" width="12.88671875" style="52" customWidth="1"/>
    <col min="5" max="5" width="17" style="52" customWidth="1"/>
    <col min="6" max="6" width="12.77734375" style="52" customWidth="1"/>
    <col min="7" max="7" width="12.88671875" style="52" customWidth="1"/>
    <col min="8" max="16384" width="8.88671875" style="41"/>
  </cols>
  <sheetData>
    <row r="1" spans="1:10" ht="30.6" customHeight="1" x14ac:dyDescent="0.3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" x14ac:dyDescent="0.3">
      <c r="A3" s="172">
        <f>(E3-F3)/D3</f>
        <v>6955.3620705564472</v>
      </c>
      <c r="B3" s="174">
        <f>E3/D3</f>
        <v>6964.0671544995721</v>
      </c>
      <c r="C3" s="176">
        <f>H3*I3</f>
        <v>7073.7986099999998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1.7006806053992362E-2</v>
      </c>
      <c r="H3" s="191">
        <v>225.23</v>
      </c>
      <c r="I3" s="191">
        <f>投資!G2</f>
        <v>31.407</v>
      </c>
      <c r="J3" s="193"/>
    </row>
    <row r="4" spans="1:10" ht="18" x14ac:dyDescent="0.3">
      <c r="A4" s="173"/>
      <c r="B4" s="175"/>
      <c r="C4" s="177"/>
      <c r="D4" s="179"/>
      <c r="E4" s="181"/>
      <c r="F4" s="181"/>
      <c r="G4" s="14">
        <f>C3*D3+F3-E3</f>
        <v>68.027224215969454</v>
      </c>
      <c r="H4" s="191"/>
      <c r="I4" s="191"/>
      <c r="J4" s="193"/>
    </row>
    <row r="5" spans="1:10" x14ac:dyDescent="0.3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3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3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3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3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3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3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3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3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3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3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3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3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3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3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3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3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3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3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3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3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3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3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3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3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3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3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3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3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3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3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3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3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3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3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3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3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3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3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3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3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3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3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3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3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3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3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3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3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3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3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3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3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3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3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3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3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3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3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3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3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3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3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3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3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3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3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3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3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3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3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3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3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3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3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3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3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3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3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3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3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3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3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3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3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3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3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3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3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3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3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3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3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3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3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3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3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3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3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3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3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3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3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3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3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3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3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3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3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3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3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3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3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3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3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3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3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3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3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3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3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3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3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3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3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3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3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3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3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3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3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3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3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3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3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3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3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3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3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3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3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3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3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3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3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3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3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3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3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3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3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3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3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3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3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3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3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3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3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3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3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3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3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3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3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3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3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3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3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3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3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3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3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3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3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3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3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3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3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3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3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3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3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3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3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3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3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3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3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3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3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3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3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3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3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3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3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3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3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3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3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3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3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3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3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3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3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3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3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3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3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3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3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3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3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3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3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3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3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3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3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3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3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3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3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3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3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3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3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3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3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3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3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3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3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3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3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3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3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3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3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3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3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3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3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3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3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3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3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3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3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3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3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3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3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3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3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3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3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3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3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3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3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3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3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3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3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3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3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3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3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3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3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3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3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3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3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3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3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3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3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3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3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3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3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3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3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3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3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3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3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3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3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3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3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3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3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3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3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3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3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3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3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3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3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3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3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3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3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3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3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3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3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3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3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3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3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3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3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3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3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3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3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3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3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3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3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3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3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3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3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3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3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3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3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3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3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3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3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3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3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3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3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3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3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3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3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3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3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3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3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3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3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3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3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3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3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3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3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3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3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3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3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3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3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3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3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3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3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3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3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3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3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3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3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3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3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3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3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3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3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3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3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3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3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3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3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3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3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3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3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3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3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3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3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3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3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3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3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3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3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3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3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3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3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3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3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3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3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3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3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3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3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3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3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3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3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3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3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3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3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3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3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3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3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3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3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3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3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3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3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3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3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3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3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3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3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3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3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3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3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3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3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3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3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3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3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3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3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3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3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3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3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3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3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3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3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3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3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3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3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3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3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3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3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3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3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3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3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3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3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3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3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3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3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3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3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3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3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3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3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3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3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3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3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3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3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3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3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3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3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3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3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3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3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3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3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3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3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3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3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3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31.407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120314.3</v>
      </c>
      <c r="C3" s="1">
        <f>(B3-A3)/A3</f>
        <v>5.467622746039958E-2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6237.3000000000029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3.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68854.51500549537</v>
      </c>
      <c r="C10" s="1">
        <f>(B10-A10)/A10</f>
        <v>-2.1807839215220617E-3</v>
      </c>
      <c r="D10" s="28"/>
      <c r="E10" s="161">
        <f>SUM(A3,A10)</f>
        <v>183082</v>
      </c>
      <c r="F10" s="161">
        <f>SUM(B3,B10)</f>
        <v>189168.81500549539</v>
      </c>
      <c r="G10" s="1">
        <f>(F10-E10)/E10</f>
        <v>3.3246386894918059E-2</v>
      </c>
    </row>
    <row r="11" spans="1:9" ht="18" customHeight="1" x14ac:dyDescent="0.3">
      <c r="A11" s="162"/>
      <c r="B11" s="162"/>
      <c r="C11" s="57">
        <f>B10-A10</f>
        <v>-150.48499450462987</v>
      </c>
      <c r="D11" s="28"/>
      <c r="E11" s="161"/>
      <c r="F11" s="161"/>
      <c r="G11" s="56">
        <f>F10-E10</f>
        <v>6086.8150054953876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74.8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3.6153433887144946E-2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472.19999999999891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31.6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4.5515695067264647E-2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1664.6000000000006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20.54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-4.2680776014109812E-3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-12.100000000000115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tabSelected="1"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18.8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6.6753234105406789E-2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4112.6000000000058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2">
        <f>(E3-F3)/D3</f>
        <v>2254.1645168979367</v>
      </c>
      <c r="B3" s="174">
        <f>E3/D3</f>
        <v>2263.0653137455461</v>
      </c>
      <c r="C3" s="190">
        <f>H3*I3</f>
        <v>2239.0050300000003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-6.6986519592959863E-3</v>
      </c>
      <c r="H3" s="191">
        <v>71.290000000000006</v>
      </c>
      <c r="I3" s="192">
        <f>投資!G2</f>
        <v>31.407</v>
      </c>
      <c r="J3" s="193"/>
    </row>
    <row r="4" spans="1:10" ht="18" x14ac:dyDescent="0.3">
      <c r="A4" s="173"/>
      <c r="B4" s="175"/>
      <c r="C4" s="190"/>
      <c r="D4" s="179"/>
      <c r="E4" s="181"/>
      <c r="F4" s="181"/>
      <c r="G4" s="14">
        <f>C3*D3+F3-E3</f>
        <v>-100.4864780413991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2">
        <f>(E3-F3)/D3</f>
        <v>1427.9372807331567</v>
      </c>
      <c r="B3" s="174">
        <f>E3/D3</f>
        <v>1431.946731581585</v>
      </c>
      <c r="C3" s="176">
        <f>H3*I3</f>
        <v>1440.6390899999999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8.8703085015000398E-3</v>
      </c>
      <c r="H3" s="191">
        <v>45.87</v>
      </c>
      <c r="I3" s="192">
        <f>投資!G2</f>
        <v>31.407</v>
      </c>
      <c r="J3" s="193"/>
    </row>
    <row r="4" spans="1:10" ht="18" x14ac:dyDescent="0.3">
      <c r="A4" s="173"/>
      <c r="B4" s="175"/>
      <c r="C4" s="177"/>
      <c r="D4" s="179"/>
      <c r="E4" s="181"/>
      <c r="F4" s="181"/>
      <c r="G4" s="14">
        <f>C3*D3+F3-E3</f>
        <v>44.351542507500199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2">
        <f>(E3-F3)/D3</f>
        <v>3098.5191414924352</v>
      </c>
      <c r="B3" s="174">
        <f>E3/D3</f>
        <v>3107.2185802336458</v>
      </c>
      <c r="C3" s="176">
        <f>H3*I3</f>
        <v>3087.3080999999997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-3.6080633540728694E-3</v>
      </c>
      <c r="H3" s="191">
        <v>98.3</v>
      </c>
      <c r="I3" s="192">
        <f>投資!G2</f>
        <v>31.407</v>
      </c>
      <c r="J3" s="193"/>
    </row>
    <row r="4" spans="1:10" ht="18" x14ac:dyDescent="0.3">
      <c r="A4" s="173"/>
      <c r="B4" s="175"/>
      <c r="C4" s="177"/>
      <c r="D4" s="179"/>
      <c r="E4" s="181"/>
      <c r="F4" s="181"/>
      <c r="G4" s="14">
        <f>C3*D3+F3-E3</f>
        <v>-162.37728318669542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2023-11-29T07:09:10Z</dcterms:modified>
</cp:coreProperties>
</file>