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11_433FC4D1F2362B89356A65E4C8C516CAC8AE8AAE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D3" i="11"/>
  <c r="G4" i="11" s="1"/>
  <c r="G3" i="11" s="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G4" i="8" s="1"/>
  <c r="G3" i="8" s="1"/>
  <c r="B3" i="8"/>
  <c r="A3" i="8"/>
  <c r="F3" i="7"/>
  <c r="E3" i="7"/>
  <c r="D3" i="7"/>
  <c r="G4" i="7" s="1"/>
  <c r="G3" i="7" s="1"/>
  <c r="F3" i="6"/>
  <c r="E3" i="6"/>
  <c r="B3" i="6" s="1"/>
  <c r="D3" i="6"/>
  <c r="K4" i="1" s="1"/>
  <c r="F3" i="5"/>
  <c r="E3" i="5"/>
  <c r="A3" i="5" s="1"/>
  <c r="D3" i="5"/>
  <c r="G4" i="5" s="1"/>
  <c r="G3" i="5" s="1"/>
  <c r="F3" i="4"/>
  <c r="G4" i="4" s="1"/>
  <c r="G3" i="4" s="1"/>
  <c r="E3" i="4"/>
  <c r="D3" i="4"/>
  <c r="B3" i="4"/>
  <c r="A10" i="3"/>
  <c r="C3" i="2"/>
  <c r="G10" i="1"/>
  <c r="C10" i="1"/>
  <c r="O5" i="1"/>
  <c r="O4" i="1"/>
  <c r="K3" i="1"/>
  <c r="O2" i="1"/>
  <c r="K2" i="1"/>
  <c r="B3" i="5" l="1"/>
  <c r="G4" i="6"/>
  <c r="G3" i="6" s="1"/>
  <c r="A3" i="7"/>
  <c r="B3" i="7"/>
  <c r="A3" i="3"/>
  <c r="E10" i="3" s="1"/>
  <c r="A3" i="4"/>
  <c r="A3" i="10"/>
  <c r="O3" i="1"/>
  <c r="O10" i="1" s="1"/>
  <c r="B10" i="3" s="1"/>
  <c r="C11" i="3" s="1"/>
  <c r="C10" i="3" s="1"/>
  <c r="A3" i="6"/>
  <c r="K5" i="1"/>
  <c r="K10" i="1" s="1"/>
  <c r="B3" i="3" l="1"/>
  <c r="Q2" i="1"/>
  <c r="S6" i="1" l="1"/>
  <c r="Q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<sst xmlns="http://schemas.openxmlformats.org/spreadsheetml/2006/main" count="305" uniqueCount="100">
  <si>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</si>
  <si>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</si>
  <si>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</si>
  <si>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</si>
  <si>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總資產</t>
  </si>
  <si>
    <t>負債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</si>
  <si>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</si>
  <si>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</si>
  <si>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</si>
  <si>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</si>
  <si>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</si>
  <si>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</si>
  <si>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</si>
  <si>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</si>
  <si>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</si>
  <si>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</si>
  <si>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</si>
  <si>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淨資產</t>
  </si>
  <si>
    <t>負債率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</si>
  <si>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</si>
  <si>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</si>
  <si>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</si>
  <si>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</si>
  <si>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</si>
  <si>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</si>
  <si>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</si>
  <si>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</si>
  <si>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</si>
  <si>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</si>
  <si>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</si>
  <si>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</si>
  <si>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</si>
  <si>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</si>
  <si>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</si>
  <si>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</si>
  <si>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</si>
  <si>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</si>
  <si>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</si>
  <si>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</si>
  <si>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</si>
  <si>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</si>
  <si>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</si>
  <si>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</si>
  <si>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</si>
  <si>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</si>
  <si>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</si>
  <si>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82.20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</si>
  <si>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</si>
  <si>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</si>
  <si>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</si>
  <si>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</si>
  <si>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</si>
  <si>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</si>
  <si>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</si>
  <si>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</si>
  <si>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</si>
  <si>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</si>
  <si>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</si>
  <si>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</si>
  <si>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</si>
  <si>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</si>
  <si>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</si>
  <si>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</si>
  <si>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</si>
  <si>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</si>
  <si>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</si>
  <si>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</si>
  <si>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</si>
  <si>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34.13</t>
  </si>
  <si>
    <t>2023.08.18</t>
  </si>
  <si>
    <t>2023.10.24</t>
  </si>
  <si>
    <t>2024.01.17</t>
  </si>
  <si>
    <t>00878.TW</t>
  </si>
  <si>
    <t>22.28</t>
  </si>
  <si>
    <t>2890.TW</t>
  </si>
  <si>
    <t>19.70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</si>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</sst>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18" xfId="0" applyBorder="1"/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2" xfId="0" applyNumberFormat="1" applyFont="1" applyFill="1" applyBorder="1" applyAlignment="1">
      <alignment horizontal="right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S4" sqref="S4:T5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7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  <c r="Q1" s="82" t="s">
        <v>4</v>
      </c>
      <c r="R1" s="92"/>
      <c r="S1" s="90" t="s">
        <v>5</v>
      </c>
      <c r="T1" s="92"/>
    </row>
    <row r="2" spans="1:26" ht="17.25" customHeight="1" thickBot="1" x14ac:dyDescent="0.3">
      <c r="A2" s="115" t="s">
        <v>6</v>
      </c>
      <c r="B2" s="116"/>
      <c r="C2" s="117">
        <v>55247</v>
      </c>
      <c r="D2" s="100"/>
      <c r="E2" s="118" t="s">
        <v>7</v>
      </c>
      <c r="F2" s="116"/>
      <c r="G2" s="99">
        <v>770.66</v>
      </c>
      <c r="H2" s="100"/>
      <c r="I2" s="101" t="s">
        <v>8</v>
      </c>
      <c r="J2" s="102"/>
      <c r="K2" s="71">
        <f>'006208.TW'!D3*'006208.TW'!C3</f>
        <v>22851.600000000002</v>
      </c>
      <c r="L2" s="72"/>
      <c r="M2" s="108" t="s">
        <v>9</v>
      </c>
      <c r="N2" s="102"/>
      <c r="O2" s="79">
        <f>BND!H3*BND!D3</f>
        <v>572.33512800000005</v>
      </c>
      <c r="P2" s="72"/>
      <c r="Q2" s="111">
        <f>C10+G10+K10+O10</f>
        <v>388244.75334742723</v>
      </c>
      <c r="R2" s="65"/>
      <c r="S2" s="73">
        <v>8952</v>
      </c>
      <c r="T2" s="74"/>
    </row>
    <row r="3" spans="1:26" ht="17.25" customHeight="1" thickBot="1" x14ac:dyDescent="0.3">
      <c r="A3" s="68" t="s">
        <v>10</v>
      </c>
      <c r="B3" s="67"/>
      <c r="C3" s="62">
        <v>61564</v>
      </c>
      <c r="D3" s="61"/>
      <c r="E3" s="66" t="s">
        <v>11</v>
      </c>
      <c r="F3" s="67"/>
      <c r="G3" s="91">
        <v>300</v>
      </c>
      <c r="H3" s="61"/>
      <c r="I3" s="114" t="s">
        <v>12</v>
      </c>
      <c r="J3" s="106"/>
      <c r="K3" s="98">
        <f>'00692.TW'!D3*'00692.TW'!C3</f>
        <v>44676.170000000006</v>
      </c>
      <c r="L3" s="86"/>
      <c r="M3" s="105" t="s">
        <v>13</v>
      </c>
      <c r="N3" s="106"/>
      <c r="O3" s="85">
        <f>VEA!H3*VEA!D3</f>
        <v>265.89420882000002</v>
      </c>
      <c r="P3" s="86"/>
      <c r="Q3" s="83"/>
      <c r="R3" s="84"/>
      <c r="S3" s="75"/>
      <c r="T3" s="76"/>
    </row>
    <row r="4" spans="1:26" ht="15.75" customHeight="1" x14ac:dyDescent="0.25">
      <c r="A4" s="68" t="s">
        <v>14</v>
      </c>
      <c r="B4" s="67"/>
      <c r="C4" s="62">
        <v>0</v>
      </c>
      <c r="D4" s="61"/>
      <c r="E4" s="66"/>
      <c r="F4" s="67"/>
      <c r="G4" s="91"/>
      <c r="H4" s="61"/>
      <c r="I4" s="114" t="s">
        <v>15</v>
      </c>
      <c r="J4" s="106"/>
      <c r="K4" s="98">
        <f>'00878.TW'!D3*'00878.TW'!C3</f>
        <v>4478.2800000000007</v>
      </c>
      <c r="L4" s="86"/>
      <c r="M4" s="105" t="s">
        <v>16</v>
      </c>
      <c r="N4" s="106"/>
      <c r="O4" s="85">
        <f>VT!H3*VT!D3</f>
        <v>1634.9664955400003</v>
      </c>
      <c r="P4" s="86"/>
      <c r="Q4" s="82" t="s">
        <v>17</v>
      </c>
      <c r="R4" s="65"/>
      <c r="S4" s="90" t="s">
        <v>18</v>
      </c>
      <c r="T4" s="65"/>
    </row>
    <row r="5" spans="1:26" ht="16.5" customHeight="1" x14ac:dyDescent="0.25">
      <c r="A5" s="68" t="s">
        <v>19</v>
      </c>
      <c r="B5" s="67"/>
      <c r="C5" s="62">
        <v>0</v>
      </c>
      <c r="D5" s="61"/>
      <c r="E5" s="66"/>
      <c r="F5" s="67"/>
      <c r="G5" s="91"/>
      <c r="H5" s="61"/>
      <c r="I5" s="114" t="s">
        <v>20</v>
      </c>
      <c r="J5" s="106"/>
      <c r="K5" s="98">
        <f>'2890.TW'!D3*'2890.TW'!C3</f>
        <v>71136.7</v>
      </c>
      <c r="L5" s="86"/>
      <c r="M5" s="105" t="s">
        <v>21</v>
      </c>
      <c r="N5" s="106"/>
      <c r="O5" s="85">
        <f>VTI!H3*VTI!D3</f>
        <v>243.91566659999998</v>
      </c>
      <c r="P5" s="86"/>
      <c r="Q5" s="83"/>
      <c r="R5" s="84"/>
      <c r="S5" s="83"/>
      <c r="T5" s="84"/>
    </row>
    <row r="6" spans="1:26" x14ac:dyDescent="0.25">
      <c r="A6" s="68" t="s">
        <v>22</v>
      </c>
      <c r="B6" s="67"/>
      <c r="C6" s="62">
        <v>0</v>
      </c>
      <c r="D6" s="61"/>
      <c r="E6" s="66"/>
      <c r="F6" s="67"/>
      <c r="G6" s="91"/>
      <c r="H6" s="61"/>
      <c r="I6" s="87" t="s">
        <v>23</v>
      </c>
      <c r="J6" s="67"/>
      <c r="K6" s="94">
        <v>2704</v>
      </c>
      <c r="L6" s="61"/>
      <c r="M6" s="78"/>
      <c r="N6" s="67"/>
      <c r="O6" s="60"/>
      <c r="P6" s="61"/>
      <c r="Q6" s="88">
        <f>Q2-S2</f>
        <v>379292.75334742723</v>
      </c>
      <c r="R6" s="65"/>
      <c r="S6" s="89">
        <f>S2/Q2</f>
        <v>2.3057620026584506E-2</v>
      </c>
      <c r="T6" s="65"/>
    </row>
    <row r="7" spans="1:26" x14ac:dyDescent="0.25">
      <c r="A7" s="68" t="s">
        <v>24</v>
      </c>
      <c r="B7" s="67"/>
      <c r="C7" s="62">
        <v>3712</v>
      </c>
      <c r="D7" s="61"/>
      <c r="E7" s="66"/>
      <c r="F7" s="67"/>
      <c r="G7" s="91"/>
      <c r="H7" s="61"/>
      <c r="I7" s="87"/>
      <c r="J7" s="67"/>
      <c r="K7" s="94"/>
      <c r="L7" s="61"/>
      <c r="M7" s="78"/>
      <c r="N7" s="67"/>
      <c r="O7" s="60"/>
      <c r="P7" s="61"/>
      <c r="Q7" s="83"/>
      <c r="R7" s="84"/>
      <c r="S7" s="83"/>
      <c r="T7" s="84"/>
    </row>
    <row r="8" spans="1:26" x14ac:dyDescent="0.25">
      <c r="A8" s="68" t="s">
        <v>25</v>
      </c>
      <c r="B8" s="67"/>
      <c r="C8" s="62">
        <v>120</v>
      </c>
      <c r="D8" s="61"/>
      <c r="E8" s="66"/>
      <c r="F8" s="67"/>
      <c r="G8" s="91"/>
      <c r="H8" s="61"/>
      <c r="I8" s="87"/>
      <c r="J8" s="67"/>
      <c r="K8" s="94"/>
      <c r="L8" s="61"/>
      <c r="M8" s="78"/>
      <c r="N8" s="67"/>
      <c r="O8" s="60"/>
      <c r="P8" s="61"/>
      <c r="Q8" s="1"/>
      <c r="R8" s="1"/>
      <c r="S8" s="1"/>
      <c r="T8" s="1"/>
    </row>
    <row r="9" spans="1:26" x14ac:dyDescent="0.25">
      <c r="A9" s="80" t="s">
        <v>26</v>
      </c>
      <c r="B9" s="81"/>
      <c r="C9" s="112">
        <v>3122</v>
      </c>
      <c r="D9" s="96"/>
      <c r="E9" s="113"/>
      <c r="F9" s="81"/>
      <c r="G9" s="95"/>
      <c r="H9" s="96"/>
      <c r="I9" s="97"/>
      <c r="J9" s="81"/>
      <c r="K9" s="103"/>
      <c r="L9" s="96"/>
      <c r="M9" s="104"/>
      <c r="N9" s="81"/>
      <c r="O9" s="107"/>
      <c r="P9" s="96"/>
      <c r="Q9" s="1"/>
      <c r="R9" s="1"/>
      <c r="S9" s="1"/>
      <c r="T9" s="1"/>
    </row>
    <row r="10" spans="1:26" x14ac:dyDescent="0.25">
      <c r="A10" s="69" t="s">
        <v>27</v>
      </c>
      <c r="B10" s="70"/>
      <c r="C10" s="93">
        <f>SUM(C2:D9)</f>
        <v>123765</v>
      </c>
      <c r="D10" s="92"/>
      <c r="E10" s="69" t="s">
        <v>27</v>
      </c>
      <c r="F10" s="70"/>
      <c r="G10" s="93">
        <f>SUM(G2:H9)*投資!G2</f>
        <v>33533.071199999998</v>
      </c>
      <c r="H10" s="92"/>
      <c r="I10" s="69" t="s">
        <v>27</v>
      </c>
      <c r="J10" s="70"/>
      <c r="K10" s="93">
        <f>SUM(K2:L9)</f>
        <v>145846.75</v>
      </c>
      <c r="L10" s="92"/>
      <c r="M10" s="69" t="s">
        <v>27</v>
      </c>
      <c r="N10" s="70"/>
      <c r="O10" s="93">
        <f>SUM(O2:P9)*投資!G2</f>
        <v>85099.9321474272</v>
      </c>
      <c r="P10" s="92"/>
      <c r="Q10" s="1"/>
      <c r="R10" s="1"/>
      <c r="S10" s="1"/>
      <c r="T10" s="1"/>
    </row>
    <row r="11" spans="1:26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0:26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0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0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0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0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0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0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Q1:R1"/>
    <mergeCell ref="I8:J8"/>
    <mergeCell ref="A8:B8"/>
    <mergeCell ref="C8:D8"/>
    <mergeCell ref="I10:J10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S6:T7"/>
    <mergeCell ref="C4:D4"/>
    <mergeCell ref="E4:F4"/>
    <mergeCell ref="S4:T5"/>
    <mergeCell ref="G7:H7"/>
    <mergeCell ref="I7:J7"/>
    <mergeCell ref="M7:N7"/>
    <mergeCell ref="G5:H5"/>
    <mergeCell ref="I5:J5"/>
    <mergeCell ref="G4:H4"/>
    <mergeCell ref="I4:J4"/>
    <mergeCell ref="K4:L4"/>
    <mergeCell ref="M4:N4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O7:P7"/>
    <mergeCell ref="C6:D6"/>
    <mergeCell ref="I1:L1"/>
    <mergeCell ref="O6:P6"/>
    <mergeCell ref="E8:F8"/>
    <mergeCell ref="E5:F5"/>
    <mergeCell ref="M3:N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16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3319.2936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7.4575596065423952E-2</v>
      </c>
      <c r="H3" s="131" t="s">
        <v>96</v>
      </c>
      <c r="I3" s="148">
        <f>投資!G2</f>
        <v>31.32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3580.1506403128078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21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7781.7672000000002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9.3736781081250831E-2</v>
      </c>
      <c r="H3" s="131" t="s">
        <v>98</v>
      </c>
      <c r="I3" s="135">
        <f>投資!G2</f>
        <v>31.32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656.43867791199955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G2" sqref="G2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31.32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145846.75</v>
      </c>
      <c r="C3" s="12">
        <f>C4/A3</f>
        <v>0.13887609126829192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17784.75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85099.9321474272</v>
      </c>
      <c r="C10" s="12">
        <f>C11/A10</f>
        <v>5.8535862718949179E-2</v>
      </c>
      <c r="D10" s="10"/>
      <c r="E10" s="119">
        <f>A3+A10</f>
        <v>208456</v>
      </c>
      <c r="F10" s="119">
        <f>B3+B10</f>
        <v>230946.6821474272</v>
      </c>
      <c r="G10" s="12">
        <f>G11/E10</f>
        <v>0.10789174764663623</v>
      </c>
    </row>
    <row r="11" spans="1:7" ht="18" customHeight="1" x14ac:dyDescent="0.3">
      <c r="A11" s="120"/>
      <c r="B11" s="120"/>
      <c r="C11" s="44">
        <f>B10-A10</f>
        <v>4705.9321474272001</v>
      </c>
      <c r="D11" s="10"/>
      <c r="E11" s="120"/>
      <c r="F11" s="120"/>
      <c r="G11" s="47">
        <f>F10-E10</f>
        <v>22490.6821474272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3" sqref="C3:C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3" width="8.875" style="35" customWidth="1"/>
    <col min="103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9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0.10999806987068145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2279.6000000000022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" sqref="F2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3" width="8.875" style="35" customWidth="1"/>
    <col min="103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0.12167529929147339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4980.1700000000055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3" sqref="F3:F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3" width="8.875" style="35" customWidth="1"/>
    <col min="103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6.6732626619552565E-2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283.28000000000065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3" width="8.875" style="35" customWidth="1"/>
    <col min="1034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0.11152138170531196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7257.6999999999971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9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2255.04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4.2510669273495951E-3</v>
      </c>
      <c r="H3" s="131" t="s">
        <v>82</v>
      </c>
      <c r="I3" s="135">
        <f>投資!G2</f>
        <v>31.32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76.536208960002114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13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1505.2392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4.9082421622191647E-2</v>
      </c>
      <c r="H3" s="131" t="s">
        <v>93</v>
      </c>
      <c r="I3" s="145">
        <f>投資!G2</f>
        <v>31.32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392.80662024239973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2024-02-19T01:53:21Z</dcterms:modified>
  <dc:language>en-US</dc:language>
</cp:coreProperties>
</file>