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BF3DABC2-40F9-455C-8334-F67EE70E5A92}" xr6:coauthVersionLast="47" xr6:coauthVersionMax="47" xr10:uidLastSave="{00000000-0000-0000-0000-000000000000}"/>
  <bookViews>
    <workbookView xWindow="-110" yWindow="-110" windowWidth="19420" windowHeight="1150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D3" i="7"/>
  <c r="B3" i="7" s="1"/>
  <c r="C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B3" i="6" s="1"/>
  <c r="D3" i="6"/>
  <c r="C3" i="6"/>
  <c r="G4" i="6" s="1"/>
  <c r="G3" i="6" s="1"/>
  <c r="F3" i="5"/>
  <c r="E3" i="5"/>
  <c r="B3" i="5" s="1"/>
  <c r="D3" i="5"/>
  <c r="G4" i="5" s="1"/>
  <c r="G3" i="5" s="1"/>
  <c r="F3" i="4"/>
  <c r="E3" i="4"/>
  <c r="B3" i="4" s="1"/>
  <c r="D3" i="4"/>
  <c r="G4" i="4" s="1"/>
  <c r="G3" i="4" s="1"/>
  <c r="F3" i="3"/>
  <c r="E3" i="3"/>
  <c r="A3" i="2" s="1"/>
  <c r="D3" i="3"/>
  <c r="A10" i="2"/>
  <c r="G10" i="1"/>
  <c r="C7" i="1"/>
  <c r="C10" i="1" s="1"/>
  <c r="O3" i="1"/>
  <c r="K3" i="1"/>
  <c r="O2" i="1"/>
  <c r="O10" i="1" s="1"/>
  <c r="B10" i="2" s="1"/>
  <c r="K2" i="1"/>
  <c r="E10" i="2" l="1"/>
  <c r="C11" i="2"/>
  <c r="C10" i="2" s="1"/>
  <c r="A12" i="1"/>
  <c r="G4" i="7"/>
  <c r="G3" i="7" s="1"/>
  <c r="K4" i="1"/>
  <c r="K10" i="1" s="1"/>
  <c r="B3" i="2" s="1"/>
  <c r="A3" i="3"/>
  <c r="B3" i="3"/>
  <c r="A3" i="6"/>
  <c r="G4" i="3"/>
  <c r="G3" i="3" s="1"/>
  <c r="A3" i="4"/>
  <c r="A3" i="7"/>
  <c r="A3" i="5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<sst xmlns="http://schemas.openxmlformats.org/spreadsheetml/2006/main" count="293" uniqueCount="121">
  <si>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</si>
  <si>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</si>
  <si>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</si>
  <si>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</si>
  <si>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</si>
  <si>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</si>
  <si>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</si>
  <si>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</si>
  <si>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</si>
  <si>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</si>
  <si>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</si>
  <si>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</si>
  <si>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</si>
  <si>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</si>
  <si>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</si>
  <si>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</si>
  <si>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</si>
  <si>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</si>
  <si>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</si>
  <si>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</si>
  <si>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</si>
  <si>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</si>
  <si>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</si>
  <si>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</si>
  <si>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</si>
  <si>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</si>
  <si>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</si>
  <si>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</si>
  <si>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</si>
  <si>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</si>
  <si>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</si>
  <si>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</si>
  <si>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</si>
  <si>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</si>
  <si>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</si>
  <si>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</si>
  <si>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</si>
  <si>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</si>
  <si>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115.90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</si>
  <si>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</si>
  <si>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</si>
  <si>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</si>
  <si>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</si>
  <si>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</si>
  <si>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</si>
  <si>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</si>
  <si>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</si>
  <si>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</si>
  <si>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</si>
  <si>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</si>
  <si>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</si>
  <si>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</si>
  <si>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</si>
  <si>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</si>
  <si>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</si>
  <si>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</si>
  <si>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</si>
  <si>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</si>
  <si>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</si>
  <si>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</si>
  <si>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</si>
  <si>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</si>
  <si>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</si>
  <si>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</si>
  <si>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</si>
  <si>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</si>
  <si>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</si>
  <si>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</si>
  <si>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</si>
  <si>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</si>
  <si>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</si>
  <si>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</si>
  <si>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</si>
  <si>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</si>
  <si>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</si>
  <si>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00692.TW</t>
  </si>
  <si>
    <t>45.50</t>
  </si>
  <si>
    <t>2023.08.18</t>
  </si>
  <si>
    <t>2023.10.24</t>
  </si>
  <si>
    <t>2024.01.17</t>
  </si>
  <si>
    <t>2890.TW</t>
  </si>
  <si>
    <t>22.40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</si>
  <si>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</si>
  <si>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</si>
  <si>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</si>
  <si>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</si>
  <si>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</si>
  <si>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</si>
  <si>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</si>
  <si>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</si>
  <si>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</si>
  <si>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72.24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</si>
  <si>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</si>
  <si>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</si>
  <si>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</si>
  <si>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</si>
  <si>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</si>
  <si>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</si>
  <si>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</si>
  <si>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</si>
  <si>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</si>
  <si>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</si>
  <si>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</si>
  <si>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</si>
  <si>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</si>
  <si>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</si>
  <si>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</si>
  <si>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</si>
  <si>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</si>
  <si>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</si>
  <si>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</si>
  <si>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</si>
  <si>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</si>
  <si>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122.16</t>
  </si>
  <si>
    <t>2023.09.16</t>
  </si>
  <si>
    <t>2023.09.27</t>
  </si>
  <si>
    <t>2023.12.28</t>
  </si>
  <si>
    <t>2024.03.26</t>
  </si>
  <si>
    <t>2024.06.28</t>
  </si>
  <si>
    <t>2024.12.30</t>
  </si>
  <si>
    <t>2025.02.10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</si>
</sst>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H14" sqref="H14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89882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64362.631100000006</v>
      </c>
      <c r="L2" s="51"/>
      <c r="M2" s="83" t="s">
        <v>6</v>
      </c>
      <c r="N2" s="77"/>
      <c r="O2" s="54">
        <f>BND!H3*BND!D3</f>
        <v>941.98251000000016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73307.415999999997</v>
      </c>
      <c r="L3" s="40"/>
      <c r="M3" s="80" t="s">
        <v>9</v>
      </c>
      <c r="N3" s="81"/>
      <c r="O3" s="39">
        <f>VT!H3*VT!D3</f>
        <v>3641.8217039999995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95718.380799999999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15640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0.65620000000000001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210482.6562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249028.42790000001</v>
      </c>
      <c r="L10" s="66"/>
      <c r="M10" s="48" t="s">
        <v>17</v>
      </c>
      <c r="N10" s="49"/>
      <c r="O10" s="70">
        <f>SUM(O2:P9)*投資!G2</f>
        <v>150394.61626134001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609905.70036133996</v>
      </c>
      <c r="B12" s="44"/>
      <c r="C12" s="60">
        <v>3239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606666.70036133996</v>
      </c>
      <c r="B16" s="44"/>
      <c r="C16" s="69">
        <f>C12/A12</f>
        <v>5.3106570377700153E-3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32.81</v>
      </c>
    </row>
    <row r="3" spans="1:10" ht="17.25" customHeight="1">
      <c r="A3" s="96">
        <f>('006208.TW'!E3+'00692.TW'!E3+'2890.TW'!E3)-('006208.TW'!F3+'00692.TW'!F3+'2890.TW'!F3)-E2+7345</f>
        <v>182039</v>
      </c>
      <c r="B3" s="96">
        <f>總資產!K10</f>
        <v>249028.42790000001</v>
      </c>
      <c r="C3" s="8">
        <f>C4/A3</f>
        <v>0.36799492361526931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66989.42790000001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129683</v>
      </c>
      <c r="B10" s="96">
        <f>總資產!O10</f>
        <v>150394.61626134001</v>
      </c>
      <c r="C10" s="8">
        <f>C11/A10</f>
        <v>0.15970957073278694</v>
      </c>
      <c r="D10" s="6"/>
      <c r="E10" s="96">
        <f>A3+A10</f>
        <v>311722</v>
      </c>
      <c r="F10" s="96">
        <f>B3+B10</f>
        <v>399423.04416133999</v>
      </c>
      <c r="G10" s="8">
        <f>G11/E10</f>
        <v>0.28134377477797523</v>
      </c>
    </row>
    <row r="11" spans="1:10" ht="18" customHeight="1">
      <c r="A11" s="97"/>
      <c r="B11" s="97"/>
      <c r="C11" s="31">
        <f>B10-A10</f>
        <v>20711.616261340008</v>
      </c>
      <c r="D11" s="6"/>
      <c r="E11" s="97"/>
      <c r="F11" s="97"/>
      <c r="G11" s="33">
        <f>F10-E10</f>
        <v>87701.044161339989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88.666068222621192</v>
      </c>
      <c r="B3" s="103">
        <f>E3/D3</f>
        <v>90.111310592459603</v>
      </c>
      <c r="C3" s="115" t="s">
        <v>38</v>
      </c>
      <c r="D3" s="110">
        <f>SUM(D7:D505)</f>
        <v>557</v>
      </c>
      <c r="E3" s="113">
        <f>SUM(E7:E505)</f>
        <v>50192</v>
      </c>
      <c r="F3" s="113">
        <f>SUM(F6:G505)</f>
        <v>805</v>
      </c>
      <c r="G3" s="8">
        <f>G4/E3</f>
        <v>0.30222545425565833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15169.300000000003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E33" sqref="E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75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31.646039603960396</v>
      </c>
      <c r="B3" s="103">
        <f>E3/D3</f>
        <v>33.345297029702969</v>
      </c>
      <c r="C3" s="115" t="s">
        <v>76</v>
      </c>
      <c r="D3" s="110">
        <f>SUM(D7:D505)</f>
        <v>1616</v>
      </c>
      <c r="E3" s="113">
        <f>SUM(E7:E505)</f>
        <v>53886</v>
      </c>
      <c r="F3" s="113">
        <f>SUM(F6:G505)</f>
        <v>2746</v>
      </c>
      <c r="G3" s="8">
        <f>G4/E3</f>
        <v>0.41546969528263372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22388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77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78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79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Normal="100" workbookViewId="0">
      <selection activeCell="E36" sqref="E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80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17.375408306112927</v>
      </c>
      <c r="B3" s="103">
        <f>E3/D3</f>
        <v>18.327344843677089</v>
      </c>
      <c r="C3" s="116" t="s">
        <v>81</v>
      </c>
      <c r="D3" s="110">
        <f>SUM(D7:D505)</f>
        <v>4286</v>
      </c>
      <c r="E3" s="113">
        <f>SUM(E7:E505)</f>
        <v>78551</v>
      </c>
      <c r="F3" s="113">
        <f>SUM(F6:G505)</f>
        <v>4080</v>
      </c>
      <c r="G3" s="8">
        <f>G4/E3</f>
        <v>0.2741581902203663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21535.399999999994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77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82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83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84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85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86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87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88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zoomScaleNormal="100" workbookViewId="0">
      <selection activeCell="F47" sqref="F47:G4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89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90</v>
      </c>
      <c r="J2" s="28" t="s">
        <v>26</v>
      </c>
    </row>
    <row r="3" spans="1:10" ht="18.75" customHeight="1">
      <c r="A3" s="100">
        <f>(E3-F3)/D3</f>
        <v>2241.3988132327422</v>
      </c>
      <c r="B3" s="103">
        <f>E3/D3</f>
        <v>2300.9864164038454</v>
      </c>
      <c r="C3" s="116">
        <f>H3*I3</f>
        <v>2370.1943999999999</v>
      </c>
      <c r="D3" s="110">
        <f>SUM(D7:D505)</f>
        <v>13.039625000000003</v>
      </c>
      <c r="E3" s="113">
        <f>SUM(E7:E505)</f>
        <v>30004</v>
      </c>
      <c r="F3" s="113">
        <f>SUM(F6:G505)</f>
        <v>777</v>
      </c>
      <c r="G3" s="8">
        <f>G4/E3</f>
        <v>5.5974075226636624E-2</v>
      </c>
      <c r="H3" s="105" t="s">
        <v>91</v>
      </c>
      <c r="I3" s="109">
        <f>投資!G2</f>
        <v>32.81</v>
      </c>
      <c r="J3" s="106">
        <f>SUM(J7:J505)</f>
        <v>935.49000000000012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1679.4461531000052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92</v>
      </c>
      <c r="J5" s="101" t="s">
        <v>93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94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95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96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96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82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97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98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99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100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101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102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103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104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105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106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107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108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109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110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111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112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120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K33" sqref="K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89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90</v>
      </c>
      <c r="J2" s="28" t="s">
        <v>26</v>
      </c>
    </row>
    <row r="3" spans="1:10" ht="18.75" customHeight="1">
      <c r="A3" s="100">
        <f>(E3-F3)/D3</f>
        <v>3369.6611084835254</v>
      </c>
      <c r="B3" s="103">
        <f>E3/D3</f>
        <v>3421.7879437405873</v>
      </c>
      <c r="C3" s="115">
        <f>H3*I3</f>
        <v>4008.0696000000003</v>
      </c>
      <c r="D3" s="110">
        <f>SUM(D7:D505)</f>
        <v>29.811899999999998</v>
      </c>
      <c r="E3" s="113">
        <f>SUM(E7:E505)</f>
        <v>102010</v>
      </c>
      <c r="F3" s="113">
        <f>SUM(F6:G505)</f>
        <v>1554</v>
      </c>
      <c r="G3" s="8">
        <f>G4/E3</f>
        <v>0.18657161168748157</v>
      </c>
      <c r="H3" s="105" t="s">
        <v>113</v>
      </c>
      <c r="I3" s="118">
        <f>投資!G2</f>
        <v>32.81</v>
      </c>
      <c r="J3" s="106">
        <f>SUM(J7:J505)</f>
        <v>3165.7799999999993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19032.170108239996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92</v>
      </c>
      <c r="J5" s="101" t="s">
        <v>93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114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114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115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116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100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117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118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86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119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2025-02-12T00:56:33Z</dcterms:modified>
  <dc:language>en-US</dc:language>
</cp:coreProperties>
</file>