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0" fillId="0" borderId="26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54" t="n">
        <v>60547</v>
      </c>
      <c r="D2" s="55" t="n"/>
      <c r="E2" s="58" t="inlineStr">
        <is>
          <t>美元定存 3.85%</t>
        </is>
      </c>
      <c r="F2" s="53" t="n"/>
      <c r="G2" s="99" t="n">
        <v>770.66</v>
      </c>
      <c r="H2" s="55" t="n"/>
      <c r="I2" s="100" t="inlineStr">
        <is>
          <t>006208</t>
        </is>
      </c>
      <c r="J2" s="101" t="n"/>
      <c r="K2" s="95">
        <f>'006208.TW'!D3*'006208.TW'!C3*0.997</f>
        <v/>
      </c>
      <c r="L2" s="55" t="n"/>
      <c r="M2" s="102" t="inlineStr">
        <is>
          <t>BND</t>
        </is>
      </c>
      <c r="N2" s="101" t="n"/>
      <c r="O2" s="106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81" t="n">
        <v>0</v>
      </c>
      <c r="D3" s="62" t="n"/>
      <c r="E3" s="82" t="inlineStr">
        <is>
          <t>美元定存 4.10%</t>
        </is>
      </c>
      <c r="F3" s="57" t="n"/>
      <c r="G3" s="61" t="n">
        <v>300</v>
      </c>
      <c r="H3" s="62" t="n"/>
      <c r="I3" s="63" t="inlineStr">
        <is>
          <t>00692</t>
        </is>
      </c>
      <c r="J3" s="64" t="n"/>
      <c r="K3" s="66">
        <f>'00692.TW'!D3*'00692.TW'!C3*0.997</f>
        <v/>
      </c>
      <c r="L3" s="62" t="n"/>
      <c r="M3" s="65" t="inlineStr">
        <is>
          <t>VEA</t>
        </is>
      </c>
      <c r="N3" s="64" t="n"/>
      <c r="O3" s="87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81" t="n">
        <v>44680</v>
      </c>
      <c r="D4" s="62" t="n"/>
      <c r="E4" s="82" t="n"/>
      <c r="F4" s="57" t="n"/>
      <c r="G4" s="61" t="n"/>
      <c r="H4" s="62" t="n"/>
      <c r="I4" s="63" t="inlineStr">
        <is>
          <t>00878</t>
        </is>
      </c>
      <c r="J4" s="64" t="n"/>
      <c r="K4" s="66">
        <f>'00878.TW'!D3*'00878.TW'!C3*0.997</f>
        <v/>
      </c>
      <c r="L4" s="62" t="n"/>
      <c r="M4" s="65" t="inlineStr">
        <is>
          <t>VT</t>
        </is>
      </c>
      <c r="N4" s="64" t="n"/>
      <c r="O4" s="87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81" t="n">
        <v>0</v>
      </c>
      <c r="D5" s="62" t="n"/>
      <c r="E5" s="82" t="n"/>
      <c r="F5" s="57" t="n"/>
      <c r="G5" s="61" t="n"/>
      <c r="H5" s="62" t="n"/>
      <c r="I5" s="63" t="inlineStr">
        <is>
          <t>2890</t>
        </is>
      </c>
      <c r="J5" s="64" t="n"/>
      <c r="K5" s="66">
        <f>'2890.TW'!D3*'2890.TW'!C3*0.997</f>
        <v/>
      </c>
      <c r="L5" s="62" t="n"/>
      <c r="M5" s="65" t="inlineStr">
        <is>
          <t>VTI</t>
        </is>
      </c>
      <c r="N5" s="64" t="n"/>
      <c r="O5" s="87">
        <f>VTI!H3*VTI!D3</f>
        <v/>
      </c>
      <c r="P5" s="62" t="n"/>
    </row>
    <row r="6" ht="17.25" customHeight="1" s="29">
      <c r="A6" s="68" t="inlineStr">
        <is>
          <t>永豐大戶美元活存</t>
        </is>
      </c>
      <c r="B6" s="57" t="n"/>
      <c r="C6" s="81">
        <f>投資!G2 * 2.55</f>
        <v/>
      </c>
      <c r="D6" s="62" t="n"/>
      <c r="E6" s="82" t="n"/>
      <c r="F6" s="57" t="n"/>
      <c r="G6" s="61" t="n"/>
      <c r="H6" s="62" t="n"/>
      <c r="I6" s="83" t="inlineStr">
        <is>
          <t>2371</t>
        </is>
      </c>
      <c r="J6" s="57" t="n"/>
      <c r="K6" s="66" t="n">
        <v>6831</v>
      </c>
      <c r="L6" s="62" t="n"/>
      <c r="M6" s="56" t="n"/>
      <c r="N6" s="57" t="n"/>
      <c r="O6" s="87" t="n"/>
      <c r="P6" s="62" t="n"/>
    </row>
    <row r="7" ht="17.25" customHeight="1" s="29">
      <c r="A7" s="68" t="inlineStr">
        <is>
          <t>錢包</t>
        </is>
      </c>
      <c r="B7" s="57" t="n"/>
      <c r="C7" s="81" t="n">
        <v>882</v>
      </c>
      <c r="D7" s="62" t="n"/>
      <c r="E7" s="82" t="n"/>
      <c r="F7" s="57" t="n"/>
      <c r="G7" s="61" t="n"/>
      <c r="H7" s="62" t="n"/>
      <c r="I7" s="83" t="n"/>
      <c r="J7" s="57" t="n"/>
      <c r="K7" s="66" t="n"/>
      <c r="L7" s="62" t="n"/>
      <c r="M7" s="56" t="n"/>
      <c r="N7" s="57" t="n"/>
      <c r="O7" s="87" t="n"/>
      <c r="P7" s="62" t="n"/>
    </row>
    <row r="8" ht="17.25" customHeight="1" s="29">
      <c r="A8" s="68" t="inlineStr">
        <is>
          <t>洗衣服</t>
        </is>
      </c>
      <c r="B8" s="57" t="n"/>
      <c r="C8" s="81" t="n">
        <v>180</v>
      </c>
      <c r="D8" s="62" t="n"/>
      <c r="E8" s="82" t="n"/>
      <c r="F8" s="57" t="n"/>
      <c r="G8" s="61" t="n"/>
      <c r="H8" s="62" t="n"/>
      <c r="I8" s="83" t="n"/>
      <c r="J8" s="57" t="n"/>
      <c r="K8" s="66" t="n"/>
      <c r="L8" s="62" t="n"/>
      <c r="M8" s="56" t="n"/>
      <c r="N8" s="57" t="n"/>
      <c r="O8" s="87" t="n"/>
      <c r="P8" s="62" t="n"/>
      <c r="Q8" s="1" t="n"/>
      <c r="R8" s="1" t="n"/>
      <c r="S8" s="1" t="n"/>
      <c r="T8" s="1" t="n"/>
    </row>
    <row r="9" ht="17.25" customHeight="1" s="29">
      <c r="A9" s="98" t="inlineStr">
        <is>
          <t>Aifian</t>
        </is>
      </c>
      <c r="B9" s="74" t="n"/>
      <c r="C9" s="71" t="n">
        <v>3188</v>
      </c>
      <c r="D9" s="72" t="n"/>
      <c r="E9" s="73" t="n"/>
      <c r="F9" s="74" t="n"/>
      <c r="G9" s="84" t="n"/>
      <c r="H9" s="72" t="n"/>
      <c r="I9" s="85" t="n"/>
      <c r="J9" s="74" t="n"/>
      <c r="K9" s="92" t="n"/>
      <c r="L9" s="72" t="n"/>
      <c r="M9" s="93" t="n"/>
      <c r="N9" s="74" t="n"/>
      <c r="O9" s="94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67">
        <f>SUM(C2:D9)</f>
        <v/>
      </c>
      <c r="D10" s="60" t="n"/>
      <c r="E10" s="69" t="inlineStr">
        <is>
          <t>總計</t>
        </is>
      </c>
      <c r="F10" s="70" t="n"/>
      <c r="G10" s="67">
        <f>SUM(G2:H9)*投資!G2</f>
        <v/>
      </c>
      <c r="H10" s="60" t="n"/>
      <c r="I10" s="69" t="inlineStr">
        <is>
          <t>總計</t>
        </is>
      </c>
      <c r="J10" s="70" t="n"/>
      <c r="K10" s="67">
        <f>SUM(K2:L9)</f>
        <v/>
      </c>
      <c r="L10" s="60" t="n"/>
      <c r="M10" s="69" t="inlineStr">
        <is>
          <t>總計</t>
        </is>
      </c>
      <c r="N10" s="70" t="n"/>
      <c r="O10" s="67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6">
        <f>C10+G10+K10+O10</f>
        <v/>
      </c>
      <c r="B12" s="76" t="n"/>
      <c r="C12" s="88" t="n">
        <v>8170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19" t="inlineStr">
        <is>
          <t>存股統計專用表格</t>
        </is>
      </c>
      <c r="D1" s="120" t="n"/>
      <c r="E1" s="120" t="n"/>
      <c r="F1" s="116" t="inlineStr">
        <is>
          <t>VTI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7">
        <f>(E3-F3)/D3</f>
        <v/>
      </c>
      <c r="B3" s="125">
        <f>E3/D3</f>
        <v/>
      </c>
      <c r="C3" s="113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257.85</t>
        </is>
      </c>
      <c r="I3" s="146">
        <f>投資!G2</f>
        <v/>
      </c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7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1" t="n"/>
      <c r="D6" s="111" t="n"/>
      <c r="E6" s="57" t="n"/>
      <c r="F6" s="138" t="n"/>
      <c r="G6" s="57" t="n"/>
      <c r="H6" s="107" t="n"/>
      <c r="I6" s="107" t="n"/>
      <c r="J6" s="107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7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7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7" t="n"/>
      <c r="H17" s="27" t="n"/>
      <c r="I17" s="27" t="n"/>
      <c r="J17" s="27" t="n"/>
    </row>
    <row r="18">
      <c r="A18" s="26" t="n">
        <v>13</v>
      </c>
      <c r="B18" s="38" t="n"/>
      <c r="C18" s="153">
        <f>I18*H18</f>
        <v/>
      </c>
      <c r="D18" s="136" t="n"/>
      <c r="E18" s="136" t="n"/>
      <c r="F18" s="136" t="n"/>
      <c r="G18" s="57" t="n"/>
      <c r="H18" s="27" t="n"/>
      <c r="I18" s="27" t="n"/>
      <c r="J18" s="27" t="n"/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7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7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7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7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7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7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7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7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7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7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7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7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7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7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7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7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7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7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7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7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7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7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7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7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7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7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7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7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7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7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7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7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7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7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7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7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7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7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7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7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7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7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7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7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7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7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7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7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7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7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7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7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7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7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7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7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7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7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7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7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7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7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7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7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7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7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7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7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7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7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7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7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7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7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7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7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7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7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7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7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7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7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7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7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7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7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7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7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7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7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7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7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7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7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7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7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7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7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7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7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7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7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7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7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7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7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7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7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7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7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7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7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7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7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7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7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7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7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7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7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7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7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7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7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7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7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7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7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7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7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7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7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7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7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7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7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7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7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7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7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7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7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7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7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7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7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7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7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7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7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7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7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7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7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7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7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7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7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7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7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7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7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7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7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7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7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7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7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7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7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7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7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7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7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7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7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7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7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7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7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7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7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7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7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7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7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7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7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7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7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7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7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7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7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7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7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7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7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7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7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7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7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7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7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7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7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7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7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7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7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7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7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7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7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7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7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7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7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7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7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7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7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7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7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7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7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7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7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7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7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7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7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7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7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7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7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7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7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7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7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7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7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7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7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7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7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7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7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7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7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7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7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7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7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7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7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7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7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7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7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7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7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7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7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7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7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7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7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7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7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7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7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7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7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7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7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7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7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7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7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7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7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7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7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7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7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7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7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7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7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7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7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7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7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7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7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7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7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7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7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7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7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7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7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7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7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7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7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7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7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7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7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7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7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7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7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7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7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7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7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7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7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7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7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7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7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7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7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7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7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7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7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7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7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7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7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7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7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7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7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7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7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7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7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7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7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7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7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7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7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7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7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7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7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7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7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7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7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7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7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7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7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7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7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7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7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7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7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7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7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7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7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7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7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7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7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7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7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7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7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7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7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7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7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7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7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7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7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7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7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7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7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7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7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7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7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7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7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7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7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7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7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7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7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7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7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7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7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7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7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7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7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7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7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7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7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7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7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7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7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7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7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7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7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7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7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7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7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7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7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7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7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7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7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7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7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7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7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7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7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7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7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7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7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7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7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7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7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7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7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7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7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7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7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7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7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7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7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7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7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7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7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7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7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7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7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7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7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7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7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7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7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7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7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7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7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7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7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7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7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7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7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7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7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7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7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I17" sqref="I17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57" t="n"/>
      <c r="D1" s="3" t="n"/>
      <c r="E1" s="117" t="inlineStr">
        <is>
          <t>折讓款</t>
        </is>
      </c>
      <c r="F1" s="117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1" t="n">
        <v>31.967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9" t="n"/>
      <c r="B4" s="109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57" t="n"/>
      <c r="D8" s="6" t="n"/>
      <c r="E8" s="110" t="inlineStr">
        <is>
          <t>Total</t>
        </is>
      </c>
      <c r="F8" s="111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09" t="n"/>
      <c r="B11" s="109" t="n"/>
      <c r="C11" s="143">
        <f>B10-A10</f>
        <v/>
      </c>
      <c r="D11" s="6" t="n"/>
      <c r="E11" s="109" t="n"/>
      <c r="F11" s="109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006208.TW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95.35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2" t="n">
        <v>16</v>
      </c>
      <c r="E22" s="112" t="n">
        <v>1493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00692.TW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38.90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2" t="n">
        <v>25</v>
      </c>
      <c r="E19" s="112" t="n">
        <v>957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1" sqref="E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00878.TW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22.80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2024.06.25</t>
        </is>
      </c>
      <c r="C19" s="149" t="n"/>
      <c r="D19" s="112" t="n"/>
      <c r="E19" s="112" t="n"/>
      <c r="F19" s="112" t="n">
        <v>70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2" t="n">
        <v>21</v>
      </c>
      <c r="E20" s="112" t="n">
        <v>477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2890.TW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29" t="inlineStr">
        <is>
          <t>21.70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30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2" t="n">
        <v>41</v>
      </c>
      <c r="E23" s="112" t="n">
        <v>880</v>
      </c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BND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29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71.88</t>
        </is>
      </c>
      <c r="I3" s="146">
        <f>投資!G2</f>
        <v/>
      </c>
      <c r="J3" s="121" t="n"/>
    </row>
    <row r="4" ht="18.75" customHeight="1" s="29">
      <c r="A4" s="109" t="n"/>
      <c r="B4" s="109" t="n"/>
      <c r="C4" s="130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2024.06.12</t>
        </is>
      </c>
      <c r="C24" s="149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VEA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 t="n">
        <v>1446.530865440456</v>
      </c>
      <c r="C3" s="131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49.96</t>
        </is>
      </c>
      <c r="I3" s="150">
        <f>投資!G2</f>
        <v/>
      </c>
      <c r="J3" s="121" t="n"/>
    </row>
    <row r="4" ht="18.75" customHeight="1" s="29">
      <c r="A4" s="109" t="n"/>
      <c r="B4" s="109" t="n"/>
      <c r="C4" s="132" t="n"/>
      <c r="D4" s="109" t="n"/>
      <c r="E4" s="109" t="n"/>
      <c r="F4" s="109" t="n"/>
      <c r="G4" s="147">
        <f>D3*C3-E3+F3</f>
        <v/>
      </c>
      <c r="H4" s="107" t="n"/>
      <c r="I4" s="132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34" t="n"/>
      <c r="G6" s="64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2" t="n"/>
      <c r="E18" s="112" t="n"/>
      <c r="F18" s="112" t="n">
        <v>40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n"/>
      <c r="C19" s="15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5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VT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13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110.02</t>
        </is>
      </c>
      <c r="I3" s="152">
        <f>投資!G2</f>
        <v/>
      </c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2024.06.26</t>
        </is>
      </c>
      <c r="C19" s="149">
        <f>H19*I19</f>
        <v/>
      </c>
      <c r="D19" s="112" t="n"/>
      <c r="E19" s="112" t="n"/>
      <c r="F19" s="112" t="n">
        <v>148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2024-04-10T06:31:12Z</dcterms:modified>
  <cp:lastModifiedBy>祐廷 劉</cp:lastModifiedBy>
  <cp:revision>39</cp:revision>
  <cp:lastPrinted>2024-02-22T01:18:13Z</cp:lastPrinted>
</cp:coreProperties>
</file>