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06FA19FC-806A-4BB4-B408-DBBD6B5D1B87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3" i="7" s="1"/>
  <c r="E3" i="7"/>
  <c r="D3" i="7"/>
  <c r="C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G4" i="6" s="1"/>
  <c r="G3" i="6" s="1"/>
  <c r="C3" i="6"/>
  <c r="B3" i="6"/>
  <c r="A3" i="6"/>
  <c r="F3" i="5"/>
  <c r="E3" i="5"/>
  <c r="D3" i="5"/>
  <c r="G4" i="5" s="1"/>
  <c r="G3" i="5" s="1"/>
  <c r="B3" i="5"/>
  <c r="A3" i="5"/>
  <c r="G4" i="4"/>
  <c r="G3" i="4" s="1"/>
  <c r="F3" i="4"/>
  <c r="E3" i="4"/>
  <c r="B3" i="4" s="1"/>
  <c r="D3" i="4"/>
  <c r="A3" i="4"/>
  <c r="F3" i="3"/>
  <c r="E3" i="3"/>
  <c r="A3" i="2" s="1"/>
  <c r="D3" i="3"/>
  <c r="G4" i="3" s="1"/>
  <c r="G3" i="3" s="1"/>
  <c r="B3" i="3"/>
  <c r="A3" i="3"/>
  <c r="G10" i="1"/>
  <c r="C7" i="1"/>
  <c r="C10" i="1" s="1"/>
  <c r="O3" i="1"/>
  <c r="K3" i="1"/>
  <c r="O2" i="1"/>
  <c r="O10" i="1" s="1"/>
  <c r="B10" i="2" s="1"/>
  <c r="K2" i="1"/>
  <c r="A10" i="2" l="1"/>
  <c r="E10" i="2" s="1"/>
  <c r="C11" i="2"/>
  <c r="C10" i="2" s="1"/>
  <c r="G4" i="7"/>
  <c r="G3" i="7" s="1"/>
  <c r="K4" i="1"/>
  <c r="K10" i="1" s="1"/>
  <c r="B3" i="2" l="1"/>
  <c r="A12" i="1"/>
  <c r="C4" i="2" l="1"/>
  <c r="C3" i="2" s="1"/>
  <c r="F10" i="2"/>
  <c r="G11" i="2" s="1"/>
  <c r="G10" i="2" s="1"/>
  <c r="A16" i="1"/>
  <c r="C16" i="1"/>
</calcChain>
</file>

<file path=xl/sharedStrings.xml><?xml version="1.0" encoding="utf-8"?>
<sst xmlns="http://schemas.openxmlformats.org/spreadsheetml/2006/main" count="300" uniqueCount="124">
  <si>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</si>
  <si>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</si>
  <si>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</si>
  <si>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</si>
  <si>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</si>
  <si>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</si>
  <si>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</si>
  <si>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</si>
  <si>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</si>
  <si>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</si>
  <si>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</si>
  <si>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</si>
  <si>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</si>
  <si>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</si>
  <si>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</si>
  <si>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</si>
  <si>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</si>
  <si>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</si>
  <si>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</si>
  <si>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</si>
  <si>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</si>
  <si>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</si>
  <si>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</si>
  <si>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</si>
  <si>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</si>
  <si>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</si>
  <si>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</si>
  <si>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</si>
  <si>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</si>
  <si>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</si>
  <si>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</si>
  <si>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</si>
  <si>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</si>
  <si>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</si>
  <si>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</si>
  <si>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</si>
  <si>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</si>
  <si>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</si>
  <si>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108.40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</si>
  <si>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</si>
  <si>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</si>
  <si>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</si>
  <si>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</si>
  <si>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</si>
  <si>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</si>
  <si>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</si>
  <si>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</si>
  <si>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</si>
  <si>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</si>
  <si>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</si>
  <si>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</si>
  <si>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</si>
  <si>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</si>
  <si>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</si>
  <si>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</si>
  <si>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</si>
  <si>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</si>
  <si>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</si>
  <si>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</si>
  <si>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</si>
  <si>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</si>
  <si>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</si>
  <si>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</si>
  <si>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</si>
  <si>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</si>
  <si>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</si>
  <si>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</si>
  <si>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</si>
  <si>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</si>
  <si>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</si>
  <si>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</si>
  <si>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</si>
  <si>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</si>
  <si>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</si>
  <si>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</si>
  <si>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</si>
  <si>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</si>
  <si>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43.05</t>
  </si>
  <si>
    <t>2023.08.18</t>
  </si>
  <si>
    <t>2023.10.24</t>
  </si>
  <si>
    <t>2024.01.17</t>
  </si>
  <si>
    <t>2890.TW</t>
  </si>
  <si>
    <t>22.55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</si>
  <si>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</si>
  <si>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</si>
  <si>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</si>
  <si>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</si>
  <si>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</si>
  <si>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</si>
  <si>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</si>
  <si>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</si>
  <si>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</si>
  <si>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73.09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</si>
  <si>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</si>
  <si>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</si>
  <si>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</si>
  <si>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</si>
  <si>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</si>
  <si>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</si>
  <si>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</si>
  <si>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</si>
  <si>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</si>
  <si>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</si>
  <si>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</si>
  <si>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</si>
  <si>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</si>
  <si>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</si>
  <si>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</si>
  <si>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</si>
  <si>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</si>
  <si>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</si>
  <si>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</si>
  <si>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</si>
  <si>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</si>
  <si>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</si>
  <si>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</si>
  <si>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119.32</t>
  </si>
  <si>
    <t>2023.09.16</t>
  </si>
  <si>
    <t>2023.09.27</t>
  </si>
  <si>
    <t>2023.12.28</t>
  </si>
  <si>
    <t>2024.03.26</t>
  </si>
  <si>
    <t>2024.06.28</t>
  </si>
  <si>
    <t>2024.12.30</t>
  </si>
  <si>
    <t>2025.03.28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</si>
</sst>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2" sqref="C12:D1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62143.01</v>
      </c>
      <c r="L2" s="51"/>
      <c r="M2" s="83" t="s">
        <v>6</v>
      </c>
      <c r="N2" s="77"/>
      <c r="O2" s="54">
        <f>BND!H3*BND!D3</f>
        <v>983.44385705000025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70304.352299999999</v>
      </c>
      <c r="L3" s="40"/>
      <c r="M3" s="80" t="s">
        <v>9</v>
      </c>
      <c r="N3" s="81"/>
      <c r="O3" s="39">
        <f>VT!H3*VT!D3</f>
        <v>3648.2531483999996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97236.163750000007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0.66090000000000004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215747.66089999999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245983.52605000001</v>
      </c>
      <c r="L10" s="66"/>
      <c r="M10" s="48" t="s">
        <v>17</v>
      </c>
      <c r="N10" s="49"/>
      <c r="O10" s="70">
        <f>SUM(O2:P9)*投資!G2</f>
        <v>153054.42754509524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614785.61449509521</v>
      </c>
      <c r="B12" s="44"/>
      <c r="C12" s="60">
        <v>5387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609398.61449509521</v>
      </c>
      <c r="B16" s="44"/>
      <c r="C16" s="69">
        <f>C12/A12</f>
        <v>8.7624041177739326E-3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33.045000000000002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245983.52605000001</v>
      </c>
      <c r="C3" s="8">
        <f>C4/A3</f>
        <v>0.3233387277344108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60102.526050000015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133344</v>
      </c>
      <c r="B10" s="96">
        <f>總資產!O10</f>
        <v>153054.42754509524</v>
      </c>
      <c r="C10" s="8">
        <f>C11/A10</f>
        <v>0.1478163812777121</v>
      </c>
      <c r="D10" s="6"/>
      <c r="E10" s="96">
        <f>A3+A10</f>
        <v>319225</v>
      </c>
      <c r="F10" s="96">
        <f>B3+B10</f>
        <v>399037.95359509526</v>
      </c>
      <c r="G10" s="8">
        <f>G11/E10</f>
        <v>0.25002099959306212</v>
      </c>
    </row>
    <row r="11" spans="1:10" ht="18" customHeight="1">
      <c r="A11" s="97"/>
      <c r="B11" s="97"/>
      <c r="C11" s="31">
        <f>B10-A10</f>
        <v>19710.427545095241</v>
      </c>
      <c r="D11" s="6"/>
      <c r="E11" s="97"/>
      <c r="F11" s="97"/>
      <c r="G11" s="33">
        <f>F10-E10</f>
        <v>79812.953595095256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0.20992315210517237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10954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31.810134310134309</v>
      </c>
      <c r="B3" s="103">
        <f>E3/D3</f>
        <v>33.486568986568983</v>
      </c>
      <c r="C3" s="115" t="s">
        <v>77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0.33565295072104417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18410.899999999994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17.424046242774565</v>
      </c>
      <c r="B3" s="103">
        <f>E3/D3</f>
        <v>18.367398843930637</v>
      </c>
      <c r="C3" s="116" t="s">
        <v>82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0.27907891589773287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22169.75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42" zoomScaleNormal="100" workbookViewId="0">
      <selection activeCell="M45" sqref="M4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2241.579398963006</v>
      </c>
      <c r="B3" s="103">
        <f>E3/D3</f>
        <v>2304.2315468800452</v>
      </c>
      <c r="C3" s="116">
        <f>H3*I3</f>
        <v>2415.2590500000001</v>
      </c>
      <c r="D3" s="110">
        <f>SUM(D7:D505)</f>
        <v>13.455245000000003</v>
      </c>
      <c r="E3" s="113">
        <f>SUM(E7:E505)</f>
        <v>31004</v>
      </c>
      <c r="F3" s="113">
        <f>SUM(F6:G505)</f>
        <v>843</v>
      </c>
      <c r="G3" s="8">
        <f>G4/E3</f>
        <v>7.5374218043389812E-2</v>
      </c>
      <c r="H3" s="105" t="s">
        <v>92</v>
      </c>
      <c r="I3" s="109">
        <f>投資!G2</f>
        <v>33.045000000000002</v>
      </c>
      <c r="J3" s="106">
        <f>SUM(J7:J505)</f>
        <v>965.88000000000011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2336.9022562172577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115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L38" sqref="L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3374.7097745669143</v>
      </c>
      <c r="B3" s="103">
        <f>E3/D3</f>
        <v>3434.4637530142727</v>
      </c>
      <c r="C3" s="115">
        <f>H3*I3</f>
        <v>3942.9294</v>
      </c>
      <c r="D3" s="110">
        <f>SUM(D7:D505)</f>
        <v>30.575369999999999</v>
      </c>
      <c r="E3" s="113">
        <f>SUM(E7:E505)</f>
        <v>105010</v>
      </c>
      <c r="F3" s="113">
        <f>SUM(F6:G505)</f>
        <v>1827</v>
      </c>
      <c r="G3" s="8">
        <f>G4/E3</f>
        <v>0.16544638880942761</v>
      </c>
      <c r="H3" s="105" t="s">
        <v>116</v>
      </c>
      <c r="I3" s="118">
        <f>投資!G2</f>
        <v>33.045000000000002</v>
      </c>
      <c r="J3" s="106">
        <f>SUM(J7:J505)</f>
        <v>3256.9299999999994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17373.525288877994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123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2025-03-28T17:36:35Z</dcterms:modified>
  <dc:language>en-US</dc:language>
</cp:coreProperties>
</file>