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4BDCC416-298B-4A25-A1F2-AA19EA7E6D3E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E3" i="7"/>
  <c r="A3" i="7" s="1"/>
  <c r="D3" i="7"/>
  <c r="O3" i="1" s="1"/>
  <c r="C3" i="7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A10" i="2" s="1"/>
  <c r="D3" i="6"/>
  <c r="O2" i="1" s="1"/>
  <c r="C3" i="6"/>
  <c r="B3" i="6"/>
  <c r="A3" i="6"/>
  <c r="G4" i="5"/>
  <c r="G3" i="5"/>
  <c r="F3" i="5"/>
  <c r="E3" i="5"/>
  <c r="D3" i="5"/>
  <c r="B3" i="5"/>
  <c r="A3" i="5"/>
  <c r="F3" i="4"/>
  <c r="G4" i="4" s="1"/>
  <c r="G3" i="4" s="1"/>
  <c r="E3" i="4"/>
  <c r="D3" i="4"/>
  <c r="B3" i="4"/>
  <c r="A3" i="4"/>
  <c r="F3" i="3"/>
  <c r="E3" i="3"/>
  <c r="A3" i="2" s="1"/>
  <c r="D3" i="3"/>
  <c r="K2" i="1" s="1"/>
  <c r="K10" i="1" s="1"/>
  <c r="B3" i="2" s="1"/>
  <c r="B3" i="3"/>
  <c r="A3" i="3"/>
  <c r="G10" i="1"/>
  <c r="C7" i="1"/>
  <c r="C10" i="1" s="1"/>
  <c r="K4" i="1"/>
  <c r="K3" i="1"/>
  <c r="E10" i="2" l="1"/>
  <c r="O10" i="1"/>
  <c r="B10" i="2" s="1"/>
  <c r="C11" i="2" s="1"/>
  <c r="C10" i="2" s="1"/>
  <c r="C4" i="2"/>
  <c r="C3" i="2" s="1"/>
  <c r="G4" i="6"/>
  <c r="G3" i="6" s="1"/>
  <c r="G4" i="3"/>
  <c r="G3" i="3" s="1"/>
  <c r="F10" i="2" l="1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<sst xmlns="http://schemas.openxmlformats.org/spreadsheetml/2006/main" count="318" uniqueCount="130">
  <si>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</si>
  <si>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</si>
  <si>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</si>
  <si>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</si>
  <si>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</si>
  <si>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</si>
  <si>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</si>
  <si>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</si>
  <si>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</si>
  <si>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</si>
  <si>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</si>
  <si>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</si>
  <si>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</si>
  <si>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</si>
  <si>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</si>
  <si>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</si>
  <si>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</si>
  <si>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</si>
  <si>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</si>
  <si>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</si>
  <si>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</si>
  <si>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</si>
  <si>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</si>
  <si>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</si>
  <si>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</si>
  <si>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</si>
  <si>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</si>
  <si>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</si>
  <si>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</si>
  <si>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</si>
  <si>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</si>
  <si>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</si>
  <si>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</si>
  <si>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</si>
  <si>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</si>
  <si>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</si>
  <si>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</si>
  <si>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</si>
  <si>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108.10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</si>
  <si>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</si>
  <si>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</si>
  <si>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</si>
  <si>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</si>
  <si>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</si>
  <si>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</si>
  <si>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</si>
  <si>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</si>
  <si>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</si>
  <si>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</si>
  <si>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</si>
  <si>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</si>
  <si>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</si>
  <si>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</si>
  <si>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</si>
  <si>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</si>
  <si>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</si>
  <si>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</si>
  <si>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</si>
  <si>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</si>
  <si>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</si>
  <si>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</si>
  <si>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</si>
  <si>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</si>
  <si>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</si>
  <si>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</si>
  <si>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</si>
  <si>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</si>
  <si>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</si>
  <si>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</si>
  <si>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</si>
  <si>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</si>
  <si>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</si>
  <si>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</si>
  <si>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</si>
  <si>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</si>
  <si>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</si>
  <si>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</si>
  <si>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</si>
  <si>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</si>
  <si>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00692.TW</t>
  </si>
  <si>
    <t>42.58</t>
  </si>
  <si>
    <t>2023.08.18</t>
  </si>
  <si>
    <t>2023.10.24</t>
  </si>
  <si>
    <t>2024.01.17</t>
  </si>
  <si>
    <t>2890.TW</t>
  </si>
  <si>
    <t>24.10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</si>
  <si>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</si>
  <si>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</si>
  <si>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</si>
  <si>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</si>
  <si>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</si>
  <si>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</si>
  <si>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</si>
  <si>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</si>
  <si>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</si>
  <si>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72.21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</si>
  <si>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</si>
  <si>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</si>
  <si>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</si>
  <si>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</si>
  <si>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</si>
  <si>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</si>
  <si>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</si>
  <si>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</si>
  <si>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</si>
  <si>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</si>
  <si>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</si>
  <si>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</si>
  <si>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</si>
  <si>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</si>
  <si>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</si>
  <si>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</si>
  <si>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</si>
  <si>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</si>
  <si>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</si>
  <si>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</si>
  <si>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</si>
  <si>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</si>
  <si>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</si>
  <si>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</si>
  <si>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</si>
  <si>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125.43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</si>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</sst>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M14" sqref="M14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87798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68545.345199999996</v>
      </c>
      <c r="L2" s="51"/>
      <c r="M2" s="83" t="s">
        <v>6</v>
      </c>
      <c r="N2" s="77"/>
      <c r="O2" s="54">
        <f>BND!H3*BND!D3</f>
        <v>1067.3789749500002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72635.816859999992</v>
      </c>
      <c r="L3" s="40"/>
      <c r="M3" s="80" t="s">
        <v>9</v>
      </c>
      <c r="N3" s="81"/>
      <c r="O3" s="39">
        <f>VT!H3*VT!D3</f>
        <v>4151.7555774000002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106899.23730000001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333.34</f>
        <v>9968.5326999999997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218366.53270000001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264590.39936000004</v>
      </c>
      <c r="L10" s="66"/>
      <c r="M10" s="48" t="s">
        <v>17</v>
      </c>
      <c r="N10" s="49"/>
      <c r="O10" s="70">
        <f>SUM(O2:P9)*投資!G2</f>
        <v>156078.21878802677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639035.15084802685</v>
      </c>
      <c r="B12" s="44"/>
      <c r="C12" s="60">
        <v>10375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628660.15084802685</v>
      </c>
      <c r="B16" s="44"/>
      <c r="C16" s="69">
        <f>C12/A12</f>
        <v>1.6235413632930729E-2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29.905000000000001</v>
      </c>
    </row>
    <row r="3" spans="1:10" ht="17.25" customHeight="1">
      <c r="A3" s="96">
        <f>('006208.TW'!E3+'00692.TW'!E3+'2890.TW'!E3)-('006208.TW'!F3+'00692.TW'!F3+'2890.TW'!F3)-E2+7345</f>
        <v>197566</v>
      </c>
      <c r="B3" s="96">
        <f>總資產!K10</f>
        <v>264590.39936000004</v>
      </c>
      <c r="C3" s="8">
        <f>C4/A3</f>
        <v>0.33925067754573174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67024.399360000039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144957</v>
      </c>
      <c r="B10" s="96">
        <f>總資產!O10</f>
        <v>156078.21878802677</v>
      </c>
      <c r="C10" s="8">
        <f>C11/A10</f>
        <v>7.6720812296244917E-2</v>
      </c>
      <c r="D10" s="6"/>
      <c r="E10" s="96">
        <f>A3+A10</f>
        <v>342523</v>
      </c>
      <c r="F10" s="96">
        <f>B3+B10</f>
        <v>420668.61814802681</v>
      </c>
      <c r="G10" s="8">
        <f>G11/E10</f>
        <v>0.2281470679283634</v>
      </c>
    </row>
    <row r="11" spans="1:10" ht="18" customHeight="1">
      <c r="A11" s="97"/>
      <c r="B11" s="97"/>
      <c r="C11" s="31">
        <f>B10-A10</f>
        <v>11121.218788026774</v>
      </c>
      <c r="D11" s="6"/>
      <c r="E11" s="97"/>
      <c r="F11" s="97"/>
      <c r="G11" s="33">
        <f>F10-E10</f>
        <v>78145.618148026813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9" zoomScaleNormal="100" workbookViewId="0">
      <selection activeCell="F41" sqref="F41:G4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90.369496855345915</v>
      </c>
      <c r="B3" s="103">
        <f>E3/D3</f>
        <v>91.635220125786162</v>
      </c>
      <c r="C3" s="115" t="s">
        <v>38</v>
      </c>
      <c r="D3" s="110">
        <f>SUM(D7:D505)</f>
        <v>636</v>
      </c>
      <c r="E3" s="113">
        <f>SUM(E7:E505)</f>
        <v>58280</v>
      </c>
      <c r="F3" s="113">
        <f>SUM(F6:G505)</f>
        <v>805</v>
      </c>
      <c r="G3" s="8">
        <f>G4/E3</f>
        <v>0.19349004804392572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11276.599999999991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78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5" zoomScaleNormal="100" workbookViewId="0">
      <selection activeCell="E37" sqref="E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32.145528930450027</v>
      </c>
      <c r="B3" s="103">
        <f>E3/D3</f>
        <v>33.750438340151959</v>
      </c>
      <c r="C3" s="115" t="s">
        <v>80</v>
      </c>
      <c r="D3" s="110">
        <f>SUM(D7:D505)</f>
        <v>1711</v>
      </c>
      <c r="E3" s="113">
        <f>SUM(E7:E505)</f>
        <v>57747</v>
      </c>
      <c r="F3" s="113">
        <f>SUM(F6:G505)</f>
        <v>2746</v>
      </c>
      <c r="G3" s="8">
        <f>G4/E3</f>
        <v>0.30916549777477603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17853.37999999999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81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82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83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78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E39" sqref="E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17.54304338053495</v>
      </c>
      <c r="B3" s="103">
        <f>E3/D3</f>
        <v>18.460103394021129</v>
      </c>
      <c r="C3" s="116" t="s">
        <v>85</v>
      </c>
      <c r="D3" s="110">
        <f>SUM(D7:D505)</f>
        <v>4449</v>
      </c>
      <c r="E3" s="113">
        <f>SUM(E7:E505)</f>
        <v>82129</v>
      </c>
      <c r="F3" s="113">
        <f>SUM(F6:G505)</f>
        <v>4080</v>
      </c>
      <c r="G3" s="8">
        <f>G4/E3</f>
        <v>0.35519609394976209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29171.900000000009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81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86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87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88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89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90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91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92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78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topLeftCell="A40" zoomScaleNormal="100" workbookViewId="0">
      <selection activeCell="F54" sqref="F54:G5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93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>
      <c r="A3" s="100">
        <f>(E3-F3)/D3</f>
        <v>2217.2167482602517</v>
      </c>
      <c r="B3" s="103">
        <f>E3/D3</f>
        <v>2300.4283367255016</v>
      </c>
      <c r="C3" s="116">
        <f>H3*I3</f>
        <v>2159.4400499999997</v>
      </c>
      <c r="D3" s="110">
        <f>SUM(D7:D505)</f>
        <v>14.781595000000003</v>
      </c>
      <c r="E3" s="113">
        <f>SUM(E7:E505)</f>
        <v>34004</v>
      </c>
      <c r="F3" s="113">
        <f>SUM(F6:G505)</f>
        <v>1230</v>
      </c>
      <c r="G3" s="8">
        <f>G4/E3</f>
        <v>-2.5115626223980985E-2</v>
      </c>
      <c r="H3" s="105" t="s">
        <v>95</v>
      </c>
      <c r="I3" s="109">
        <f>投資!G2</f>
        <v>29.905000000000001</v>
      </c>
      <c r="J3" s="106">
        <f>SUM(J7:J505)</f>
        <v>1062.44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-854.03175412024939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100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100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86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110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119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 t="s">
        <v>77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>
      <c r="A52" s="18">
        <v>47</v>
      </c>
      <c r="B52" s="26" t="s">
        <v>120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>
      <c r="A53" s="18">
        <v>48</v>
      </c>
      <c r="B53" s="26" t="s">
        <v>78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>
      <c r="A54" s="18">
        <v>49</v>
      </c>
      <c r="B54" s="26" t="s">
        <v>129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H39" sqref="H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93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94</v>
      </c>
      <c r="J2" s="28" t="s">
        <v>26</v>
      </c>
    </row>
    <row r="3" spans="1:10" ht="18.75" customHeight="1">
      <c r="A3" s="100">
        <f>(E3-F3)/D3</f>
        <v>3389.1960708370771</v>
      </c>
      <c r="B3" s="103">
        <f>E3/D3</f>
        <v>3444.3921452995119</v>
      </c>
      <c r="C3" s="115">
        <f>H3*I3</f>
        <v>3750.9841500000002</v>
      </c>
      <c r="D3" s="110">
        <f>SUM(D7:D505)</f>
        <v>33.100180000000002</v>
      </c>
      <c r="E3" s="113">
        <f>SUM(E7:E505)</f>
        <v>114010</v>
      </c>
      <c r="F3" s="113">
        <f>SUM(F6:G505)</f>
        <v>1827</v>
      </c>
      <c r="G3" s="8">
        <f>G4/E3</f>
        <v>0.10503684362904142</v>
      </c>
      <c r="H3" s="105" t="s">
        <v>121</v>
      </c>
      <c r="I3" s="118">
        <f>投資!G2</f>
        <v>29.905000000000001</v>
      </c>
      <c r="J3" s="106">
        <f>SUM(J7:J505)</f>
        <v>3546.6099999999992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11975.250542147012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96</v>
      </c>
      <c r="J5" s="101" t="s">
        <v>97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122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122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123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124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125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126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90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127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128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 t="s">
        <v>77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>
      <c r="A38" s="18">
        <v>33</v>
      </c>
      <c r="B38" s="26" t="s">
        <v>78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2025-06-09T12:19:23Z</dcterms:modified>
  <dc:language>en-US</dc:language>
</cp:coreProperties>
</file>