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FACF2C70-508B-4191-BA6C-82893B343EC8}" xr6:coauthVersionLast="47" xr6:coauthVersionMax="47" xr10:uidLastSave="{00000000-0000-0000-0000-000000000000}"/>
  <bookViews>
    <workbookView xWindow="-120" yWindow="-120" windowWidth="29040" windowHeight="1572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2890.TW" sheetId="4" r:id="rId4"/>
    <sheet name="2891.TW" sheetId="5" r:id="rId5"/>
    <sheet name="VT" sheetId="6" r:id="rId6"/>
    <sheet name="00692.TW" sheetId="7" r:id="rId7"/>
    <sheet name="BN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A10" i="2" s="1"/>
  <c r="E3" i="8"/>
  <c r="B3" i="8" s="1"/>
  <c r="D3" i="8"/>
  <c r="C3" i="8"/>
  <c r="G4" i="8" s="1"/>
  <c r="G3" i="8" s="1"/>
  <c r="F3" i="7"/>
  <c r="E3" i="7"/>
  <c r="D3" i="7"/>
  <c r="G4" i="7" s="1"/>
  <c r="G3" i="7" s="1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C3" i="6"/>
  <c r="F3" i="5"/>
  <c r="E3" i="5"/>
  <c r="D3" i="5"/>
  <c r="G4" i="5" s="1"/>
  <c r="B3" i="5"/>
  <c r="A3" i="5"/>
  <c r="F3" i="4"/>
  <c r="E3" i="4"/>
  <c r="D3" i="4"/>
  <c r="F3" i="3"/>
  <c r="E3" i="3"/>
  <c r="D3" i="3"/>
  <c r="G10" i="1"/>
  <c r="C10" i="1"/>
  <c r="K5" i="1"/>
  <c r="K4" i="1"/>
  <c r="O3" i="1"/>
  <c r="K3" i="1"/>
  <c r="O2" i="1"/>
  <c r="A3" i="6" l="1"/>
  <c r="G4" i="6"/>
  <c r="G3" i="6" s="1"/>
  <c r="B3" i="6"/>
  <c r="O10" i="1"/>
  <c r="B10" i="2" s="1"/>
  <c r="C11" i="2" s="1"/>
  <c r="C10" i="2" s="1"/>
  <c r="G4" i="4"/>
  <c r="G3" i="4" s="1"/>
  <c r="B3" i="4"/>
  <c r="G4" i="3"/>
  <c r="G3" i="3" s="1"/>
  <c r="B3" i="3"/>
  <c r="K2" i="1"/>
  <c r="K10" i="1" s="1"/>
  <c r="B3" i="2" s="1"/>
  <c r="A3" i="4"/>
  <c r="G3" i="5"/>
  <c r="A3" i="8"/>
  <c r="A3" i="2"/>
  <c r="E10" i="2" s="1"/>
  <c r="A3" i="3"/>
  <c r="F10" i="2" l="1"/>
  <c r="A12" i="1"/>
  <c r="C4" i="2"/>
  <c r="C3" i="2" s="1"/>
  <c r="G11" i="2"/>
  <c r="G10" i="2" s="1"/>
  <c r="A16" i="1" l="1"/>
  <c r="C16" i="1"/>
</calcChain>
</file>

<file path=xl/sharedStrings.xml><?xml version="1.0" encoding="utf-8"?>
<sst xmlns="http://schemas.openxmlformats.org/spreadsheetml/2006/main" count="372" uniqueCount="153">
  <si>
    <t>新台幣</t>
  </si>
  <si>
    <t>美元</t>
  </si>
  <si>
    <t>台股</t>
  </si>
  <si>
    <t>美股</t>
  </si>
  <si>
    <t>永豐大戶活存</t>
  </si>
  <si>
    <t>美元定存 3.28%</t>
  </si>
  <si>
    <t>006208</t>
  </si>
  <si>
    <t>BND</t>
  </si>
  <si>
    <t>玉山銀行活存</t>
  </si>
  <si>
    <t>美元定存 3.3%</t>
  </si>
  <si>
    <t>00692</t>
  </si>
  <si>
    <t>VT</t>
  </si>
  <si>
    <t>一銀iLeo活存</t>
  </si>
  <si>
    <t>永豐大戶美元活存</t>
  </si>
  <si>
    <t>2890</t>
  </si>
  <si>
    <t>中華郵政活存</t>
  </si>
  <si>
    <t>USDC</t>
  </si>
  <si>
    <t>2891</t>
  </si>
  <si>
    <t>中國信託活存</t>
  </si>
  <si>
    <t>華南Sny活存</t>
  </si>
  <si>
    <t>中信定存 1.68%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</si>
  <si>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</si>
  <si>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</si>
  <si>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</si>
  <si>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</si>
  <si>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</si>
  <si>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</si>
  <si>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</si>
  <si>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</si>
  <si>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</si>
  <si>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</si>
  <si>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</si>
  <si>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</si>
  <si>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</si>
  <si>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</si>
  <si>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</si>
  <si>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</si>
  <si>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</si>
  <si>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</si>
  <si>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</si>
  <si>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</si>
  <si>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</si>
  <si>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</si>
  <si>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143.85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</si>
  <si>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</si>
  <si>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</si>
  <si>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</si>
  <si>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</si>
  <si>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</si>
  <si>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</si>
  <si>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</si>
  <si>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</si>
  <si>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</si>
  <si>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</si>
  <si>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</si>
  <si>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</si>
  <si>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</si>
  <si>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</si>
  <si>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</si>
  <si>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</si>
  <si>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</si>
  <si>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</si>
  <si>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</si>
  <si>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</si>
  <si>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</si>
  <si>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</si>
  <si>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</si>
  <si>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</si>
  <si>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</si>
  <si>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</si>
  <si>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</si>
  <si>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</si>
  <si>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</si>
  <si>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</si>
  <si>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</si>
  <si>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</si>
  <si>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</si>
  <si>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</si>
  <si>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</si>
  <si>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</si>
  <si>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</si>
  <si>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</si>
  <si>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</si>
  <si>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</si>
  <si>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</si>
  <si>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</si>
  <si>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</si>
  <si>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</si>
  <si>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</si>
  <si>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2890.TW</t>
  </si>
  <si>
    <t>26.30</t>
  </si>
  <si>
    <t>2023.08.18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</si>
  <si>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</si>
  <si>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</si>
  <si>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</si>
  <si>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</si>
  <si>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</si>
  <si>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</si>
  <si>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</si>
  <si>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</si>
  <si>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2025.09.26</t>
  </si>
  <si>
    <t>2891.TW</t>
  </si>
  <si>
    <t>42.60</t>
  </si>
  <si>
    <t>2024.08.26</t>
  </si>
  <si>
    <t>USD</t>
  </si>
  <si>
    <t>目前匯率</t>
  </si>
  <si>
    <t>138.74</t>
  </si>
  <si>
    <t>購入匯率</t>
  </si>
  <si>
    <t>購入金額</t>
  </si>
  <si>
    <t>2023.08.16</t>
  </si>
  <si>
    <t>2023.09.16</t>
  </si>
  <si>
    <t>2023.09.27</t>
  </si>
  <si>
    <t>2023.12.28</t>
  </si>
  <si>
    <t>2024.02.06</t>
  </si>
  <si>
    <t>2024.03.26</t>
  </si>
  <si>
    <t>2024.06.28</t>
  </si>
  <si>
    <t>2024.12.30</t>
  </si>
  <si>
    <t>2025.03.28</t>
  </si>
  <si>
    <t>2025.06.27</t>
  </si>
  <si>
    <t>2025.09.09</t>
  </si>
  <si>
    <t>2025.09.17</t>
  </si>
  <si>
    <t>2025.09.19</t>
  </si>
  <si>
    <t>00692.TW</t>
  </si>
  <si>
    <t>55.50</t>
  </si>
  <si>
    <t>2023.10.24</t>
  </si>
  <si>
    <t>2024.01.17</t>
  </si>
  <si>
    <t>2025.09.25</t>
  </si>
  <si>
    <t>74.23</t>
  </si>
  <si>
    <t>2023.08.10</t>
  </si>
  <si>
    <t>2023.09.06</t>
  </si>
  <si>
    <t>2023.10.12</t>
  </si>
  <si>
    <t>2023.11.10</t>
  </si>
  <si>
    <t>2024.01.03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</si>
  <si>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</si>
  <si>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</si>
  <si>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</si>
  <si>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</si>
  <si>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</si>
  <si>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</si>
  <si>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</si>
  <si>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</si>
  <si>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</si>
  <si>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</si>
  <si>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</si>
  <si>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</si>
  <si>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</si>
  <si>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</si>
  <si>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</si>
  <si>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</si>
  <si>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</si>
  <si>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</si>
  <si>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2025.10.07</t>
    <phoneticPr fontId="10" type="noConversion"/>
  </si>
  <si>
    <t>2025.10.09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</si>
</sst>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2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31" xfId="0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30" xfId="0" applyNumberFormat="1" applyFont="1" applyFill="1" applyBorder="1" applyAlignment="1" applyProtection="1">
      <alignment horizontal="right" vertical="center"/>
      <protection locked="0"/>
    </xf>
    <xf numFmtId="0" fontId="0" fillId="0" borderId="29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7" sqref="H17"/>
    </sheetView>
  </sheetViews>
  <sheetFormatPr defaultColWidth="8.5" defaultRowHeight="16.5" x14ac:dyDescent="0.25"/>
  <sheetData>
    <row r="1" spans="1:26" ht="31.5" customHeight="1" thickBot="1" x14ac:dyDescent="0.3">
      <c r="A1" s="85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6" t="s">
        <v>3</v>
      </c>
      <c r="N1" s="43"/>
      <c r="O1" s="43"/>
      <c r="P1" s="44"/>
    </row>
    <row r="2" spans="1:26" ht="17.25" customHeight="1" x14ac:dyDescent="0.25">
      <c r="A2" s="91" t="s">
        <v>4</v>
      </c>
      <c r="B2" s="92"/>
      <c r="C2" s="93">
        <v>230009</v>
      </c>
      <c r="D2" s="51"/>
      <c r="E2" s="94" t="s">
        <v>5</v>
      </c>
      <c r="F2" s="92"/>
      <c r="G2" s="76">
        <v>334.09</v>
      </c>
      <c r="H2" s="51"/>
      <c r="I2" s="77" t="s">
        <v>6</v>
      </c>
      <c r="J2" s="78"/>
      <c r="K2" s="50">
        <f>'006208.TW'!D3*'006208.TW'!C3*0.997</f>
        <v>101827.0995</v>
      </c>
      <c r="L2" s="51"/>
      <c r="M2" s="84" t="s">
        <v>7</v>
      </c>
      <c r="N2" s="78"/>
      <c r="O2" s="54">
        <f>BND!H3*BND!D3</f>
        <v>0</v>
      </c>
      <c r="P2" s="51"/>
    </row>
    <row r="3" spans="1:26" ht="17.25" customHeight="1" x14ac:dyDescent="0.25">
      <c r="A3" s="47" t="s">
        <v>8</v>
      </c>
      <c r="B3" s="46"/>
      <c r="C3" s="41">
        <v>3738</v>
      </c>
      <c r="D3" s="40"/>
      <c r="E3" s="45" t="s">
        <v>9</v>
      </c>
      <c r="F3" s="46"/>
      <c r="G3" s="67">
        <v>344.33</v>
      </c>
      <c r="H3" s="40"/>
      <c r="I3" s="90" t="s">
        <v>10</v>
      </c>
      <c r="J3" s="82"/>
      <c r="K3" s="71">
        <f>'00692.TW'!D3*'00692.TW'!C3*0.997</f>
        <v>0</v>
      </c>
      <c r="L3" s="40"/>
      <c r="M3" s="81" t="s">
        <v>11</v>
      </c>
      <c r="N3" s="82"/>
      <c r="O3" s="39">
        <f>VT!H3*VT!D3</f>
        <v>6252.1419001999993</v>
      </c>
      <c r="P3" s="40"/>
    </row>
    <row r="4" spans="1:26" ht="15.75" customHeight="1" x14ac:dyDescent="0.25">
      <c r="A4" s="47" t="s">
        <v>12</v>
      </c>
      <c r="B4" s="46"/>
      <c r="C4" s="41">
        <v>120000</v>
      </c>
      <c r="D4" s="40"/>
      <c r="E4" s="45" t="s">
        <v>13</v>
      </c>
      <c r="F4" s="46"/>
      <c r="G4" s="67">
        <v>4.47</v>
      </c>
      <c r="H4" s="40"/>
      <c r="I4" s="90" t="s">
        <v>14</v>
      </c>
      <c r="J4" s="82"/>
      <c r="K4" s="71">
        <f>'2890.TW'!D3*'2890.TW'!C3*0.997</f>
        <v>128719.3799</v>
      </c>
      <c r="L4" s="40"/>
      <c r="M4" s="81"/>
      <c r="N4" s="82"/>
      <c r="O4" s="39"/>
      <c r="P4" s="40"/>
    </row>
    <row r="5" spans="1:26" ht="16.5" customHeight="1" x14ac:dyDescent="0.25">
      <c r="A5" s="47" t="s">
        <v>15</v>
      </c>
      <c r="B5" s="46"/>
      <c r="C5" s="41">
        <v>0</v>
      </c>
      <c r="D5" s="40"/>
      <c r="E5" s="45" t="s">
        <v>16</v>
      </c>
      <c r="F5" s="46"/>
      <c r="G5" s="67">
        <v>400</v>
      </c>
      <c r="H5" s="40"/>
      <c r="I5" s="64" t="s">
        <v>17</v>
      </c>
      <c r="J5" s="46"/>
      <c r="K5" s="71">
        <f>'2891.TW'!D3*'2891.TW'!C3*0.997</f>
        <v>16988.88</v>
      </c>
      <c r="L5" s="40"/>
      <c r="M5" s="81"/>
      <c r="N5" s="82"/>
      <c r="O5" s="39"/>
      <c r="P5" s="40"/>
    </row>
    <row r="6" spans="1:26" ht="17.25" customHeight="1" x14ac:dyDescent="0.25">
      <c r="A6" s="47" t="s">
        <v>18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19</v>
      </c>
      <c r="B7" s="46"/>
      <c r="C7" s="41"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20</v>
      </c>
      <c r="B8" s="46"/>
      <c r="C8" s="41">
        <v>10000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21</v>
      </c>
      <c r="B9" s="56"/>
      <c r="C9" s="87">
        <v>600</v>
      </c>
      <c r="D9" s="88"/>
      <c r="E9" s="89"/>
      <c r="F9" s="75"/>
      <c r="G9" s="72"/>
      <c r="H9" s="73"/>
      <c r="I9" s="74"/>
      <c r="J9" s="75"/>
      <c r="K9" s="79"/>
      <c r="L9" s="73"/>
      <c r="M9" s="80"/>
      <c r="N9" s="75"/>
      <c r="O9" s="83"/>
      <c r="P9" s="73"/>
      <c r="Q9" s="1"/>
      <c r="R9" s="1"/>
      <c r="S9" s="1"/>
      <c r="T9" s="1"/>
    </row>
    <row r="10" spans="1:26" ht="17.25" customHeight="1" thickBot="1" x14ac:dyDescent="0.3">
      <c r="A10" s="48" t="s">
        <v>22</v>
      </c>
      <c r="B10" s="49"/>
      <c r="C10" s="70">
        <f>SUM(C2:D9)</f>
        <v>364347</v>
      </c>
      <c r="D10" s="66"/>
      <c r="E10" s="48" t="s">
        <v>22</v>
      </c>
      <c r="F10" s="49"/>
      <c r="G10" s="70">
        <f>SUM(G2:H9)*投資!G2</f>
        <v>33141.848449999998</v>
      </c>
      <c r="H10" s="66"/>
      <c r="I10" s="48" t="s">
        <v>22</v>
      </c>
      <c r="J10" s="49"/>
      <c r="K10" s="70">
        <f>SUM(K2:L9)</f>
        <v>247535.35940000002</v>
      </c>
      <c r="L10" s="66"/>
      <c r="M10" s="48" t="s">
        <v>22</v>
      </c>
      <c r="N10" s="49"/>
      <c r="O10" s="70">
        <f>SUM(O2:P9)*投資!G2</f>
        <v>191346.80285562098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23</v>
      </c>
      <c r="B11" s="66"/>
      <c r="C11" s="95" t="s">
        <v>24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836371.01070562098</v>
      </c>
      <c r="B12" s="44"/>
      <c r="C12" s="60">
        <v>4117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25</v>
      </c>
      <c r="B14" s="44"/>
      <c r="C14" s="95" t="s">
        <v>26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832254.01070562098</v>
      </c>
      <c r="B16" s="44"/>
      <c r="C16" s="69">
        <f>C12/A12</f>
        <v>4.9224565979715286E-3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6" t="s">
        <v>27</v>
      </c>
      <c r="B1" s="97"/>
      <c r="C1" s="46"/>
      <c r="D1" s="3"/>
      <c r="E1" s="29" t="s">
        <v>28</v>
      </c>
      <c r="F1" s="29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304</v>
      </c>
      <c r="F2" s="7">
        <v>0</v>
      </c>
      <c r="G2" s="30">
        <v>30.605</v>
      </c>
    </row>
    <row r="3" spans="1:10" ht="17.25" customHeight="1" x14ac:dyDescent="0.3">
      <c r="A3" s="98">
        <f>('006208.TW'!E3+'00692.TW'!E3+'2890.TW'!E3)-('006208.TW'!F3+'00692.TW'!F3+'2890.TW'!F3)-E2+7345</f>
        <v>118465</v>
      </c>
      <c r="B3" s="98">
        <f>總資產!K10</f>
        <v>247535.35940000002</v>
      </c>
      <c r="C3" s="8">
        <f>C4/A3</f>
        <v>1.0895231452327694</v>
      </c>
      <c r="D3" s="9"/>
      <c r="E3" s="10"/>
      <c r="F3" s="10"/>
      <c r="G3" s="10"/>
    </row>
    <row r="4" spans="1:10" ht="17.25" customHeight="1" x14ac:dyDescent="0.3">
      <c r="A4" s="99"/>
      <c r="B4" s="99"/>
      <c r="C4" s="31">
        <f>B3-A3</f>
        <v>129070.35940000002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6" t="s">
        <v>34</v>
      </c>
      <c r="B8" s="97"/>
      <c r="C8" s="46"/>
      <c r="D8" s="6"/>
      <c r="E8" s="96" t="s">
        <v>35</v>
      </c>
      <c r="F8" s="97"/>
      <c r="G8" s="46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98">
        <f>(BND!E3+VT!E3)-(BND!F3+VT!F3)</f>
        <v>161543.35138000001</v>
      </c>
      <c r="B10" s="98">
        <f>總資產!O10</f>
        <v>191346.80285562098</v>
      </c>
      <c r="C10" s="8">
        <f>C11/A10</f>
        <v>0.18449197209926652</v>
      </c>
      <c r="D10" s="6"/>
      <c r="E10" s="98">
        <f>A3+A10</f>
        <v>280008.35138000001</v>
      </c>
      <c r="F10" s="98">
        <f>B3+B10</f>
        <v>438882.16225562099</v>
      </c>
      <c r="G10" s="8">
        <f>G11/E10</f>
        <v>0.56738954424974619</v>
      </c>
    </row>
    <row r="11" spans="1:10" ht="18" customHeight="1" x14ac:dyDescent="0.3">
      <c r="A11" s="99"/>
      <c r="B11" s="99"/>
      <c r="C11" s="31">
        <f>B10-A10</f>
        <v>29803.451475620968</v>
      </c>
      <c r="D11" s="6"/>
      <c r="E11" s="99"/>
      <c r="F11" s="99"/>
      <c r="G11" s="33">
        <f>F10-E10</f>
        <v>158873.81087562098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I51" sqref="I51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37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93.549295774647888</v>
      </c>
      <c r="B3" s="105">
        <f>E3/D3</f>
        <v>95.594366197183092</v>
      </c>
      <c r="C3" s="117" t="s">
        <v>43</v>
      </c>
      <c r="D3" s="112">
        <f>SUM(D7:D505)</f>
        <v>710</v>
      </c>
      <c r="E3" s="115">
        <f>SUM(E7:E505)</f>
        <v>67872</v>
      </c>
      <c r="F3" s="115">
        <f>SUM(F6:G505)</f>
        <v>1452</v>
      </c>
      <c r="G3" s="8">
        <f>G4/E3</f>
        <v>0.52618900282885428</v>
      </c>
      <c r="H3" s="107"/>
      <c r="I3" s="111"/>
      <c r="J3" s="108"/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35713.5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5">
        <v>76.47</v>
      </c>
      <c r="D7" s="27">
        <v>6</v>
      </c>
      <c r="E7" s="27">
        <v>459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52</v>
      </c>
      <c r="C8" s="35">
        <v>73.650000000000006</v>
      </c>
      <c r="D8" s="27">
        <v>20</v>
      </c>
      <c r="E8" s="27">
        <v>1475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53</v>
      </c>
      <c r="C9" s="35">
        <v>74.3</v>
      </c>
      <c r="D9" s="27">
        <v>40</v>
      </c>
      <c r="E9" s="27">
        <v>2976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54</v>
      </c>
      <c r="C10" s="35">
        <v>73.56</v>
      </c>
      <c r="D10" s="27">
        <v>20</v>
      </c>
      <c r="E10" s="27">
        <v>1472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55</v>
      </c>
      <c r="C11" s="35">
        <v>71.61</v>
      </c>
      <c r="D11" s="27">
        <v>21</v>
      </c>
      <c r="E11" s="27">
        <v>1505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35">
        <v>71.849999999999994</v>
      </c>
      <c r="D12" s="27">
        <v>21</v>
      </c>
      <c r="E12" s="27">
        <v>1510</v>
      </c>
      <c r="F12" s="100"/>
      <c r="G12" s="46"/>
      <c r="H12" s="21"/>
      <c r="I12" s="21"/>
      <c r="J12" s="21"/>
    </row>
    <row r="13" spans="1:10" x14ac:dyDescent="0.3">
      <c r="A13" s="18">
        <v>8</v>
      </c>
      <c r="B13" s="26" t="s">
        <v>57</v>
      </c>
      <c r="C13" s="35">
        <v>70.75</v>
      </c>
      <c r="D13" s="27">
        <v>30</v>
      </c>
      <c r="E13" s="27">
        <v>2125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58</v>
      </c>
      <c r="C14" s="35">
        <v>73.23</v>
      </c>
      <c r="D14" s="27">
        <v>21</v>
      </c>
      <c r="E14" s="19">
        <v>1539</v>
      </c>
      <c r="F14" s="100"/>
      <c r="G14" s="46"/>
      <c r="H14" s="21"/>
      <c r="I14" s="21"/>
      <c r="J14" s="21"/>
    </row>
    <row r="15" spans="1:10" x14ac:dyDescent="0.3">
      <c r="A15" s="18">
        <v>10</v>
      </c>
      <c r="B15" s="26" t="s">
        <v>59</v>
      </c>
      <c r="C15" s="35">
        <v>74.8</v>
      </c>
      <c r="D15" s="27">
        <v>20</v>
      </c>
      <c r="E15" s="27">
        <v>1497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60</v>
      </c>
      <c r="C16" s="35"/>
      <c r="D16" s="27"/>
      <c r="E16" s="27"/>
      <c r="F16" s="100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35">
        <v>75.150000000000006</v>
      </c>
      <c r="D17" s="27">
        <v>20</v>
      </c>
      <c r="E17" s="27">
        <v>1505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35">
        <v>75.95</v>
      </c>
      <c r="D18" s="27">
        <v>20</v>
      </c>
      <c r="E18" s="27">
        <v>1520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62</v>
      </c>
      <c r="C19" s="35">
        <v>78.150000000000006</v>
      </c>
      <c r="D19" s="27">
        <v>20</v>
      </c>
      <c r="E19" s="27">
        <v>1565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5">
        <v>82.89</v>
      </c>
      <c r="D20" s="27">
        <v>19</v>
      </c>
      <c r="E20" s="27">
        <v>1576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5">
        <v>86.59</v>
      </c>
      <c r="D21" s="27">
        <v>17</v>
      </c>
      <c r="E21" s="27">
        <v>1473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5">
        <v>93.25</v>
      </c>
      <c r="D22" s="27">
        <v>16</v>
      </c>
      <c r="E22" s="27">
        <v>1493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35">
        <v>93.53</v>
      </c>
      <c r="D23" s="27">
        <v>17</v>
      </c>
      <c r="E23" s="27">
        <v>1591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35">
        <v>101.93</v>
      </c>
      <c r="D24" s="27">
        <v>15</v>
      </c>
      <c r="E24" s="27">
        <v>1530</v>
      </c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68</v>
      </c>
      <c r="C25" s="35">
        <v>115.31</v>
      </c>
      <c r="D25" s="27">
        <v>13</v>
      </c>
      <c r="E25" s="27">
        <v>1500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5">
        <v>97.13</v>
      </c>
      <c r="D26" s="27">
        <v>16</v>
      </c>
      <c r="E26" s="27">
        <v>1555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70</v>
      </c>
      <c r="C27" s="35"/>
      <c r="D27" s="27"/>
      <c r="E27" s="27"/>
      <c r="F27" s="100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71</v>
      </c>
      <c r="C28" s="35">
        <v>107</v>
      </c>
      <c r="D28" s="27">
        <v>1</v>
      </c>
      <c r="E28" s="27">
        <v>108</v>
      </c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72</v>
      </c>
      <c r="C29" s="35">
        <v>102.07</v>
      </c>
      <c r="D29" s="27">
        <v>15</v>
      </c>
      <c r="E29" s="27">
        <v>1532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73</v>
      </c>
      <c r="C30" s="35">
        <v>109.64</v>
      </c>
      <c r="D30" s="27">
        <v>14</v>
      </c>
      <c r="E30" s="27">
        <v>1535</v>
      </c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74</v>
      </c>
      <c r="C31" s="35">
        <v>114.77</v>
      </c>
      <c r="D31" s="27">
        <v>13</v>
      </c>
      <c r="E31" s="27">
        <v>1493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75</v>
      </c>
      <c r="C32" s="35">
        <v>113.64</v>
      </c>
      <c r="D32" s="27">
        <v>14</v>
      </c>
      <c r="E32" s="27">
        <v>1592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76</v>
      </c>
      <c r="C33" s="35"/>
      <c r="D33" s="27"/>
      <c r="E33" s="27"/>
      <c r="F33" s="100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77</v>
      </c>
      <c r="C34" s="35">
        <v>112.5</v>
      </c>
      <c r="D34" s="27">
        <v>2</v>
      </c>
      <c r="E34" s="27">
        <v>226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78</v>
      </c>
      <c r="C35" s="35">
        <v>116.46</v>
      </c>
      <c r="D35" s="27">
        <v>13</v>
      </c>
      <c r="E35" s="27">
        <v>1515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79</v>
      </c>
      <c r="C36" s="35">
        <v>116.15</v>
      </c>
      <c r="D36" s="27">
        <v>13</v>
      </c>
      <c r="E36" s="27">
        <v>1511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35">
        <v>116.35</v>
      </c>
      <c r="D37" s="27">
        <v>100</v>
      </c>
      <c r="E37" s="27">
        <v>10814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35">
        <v>110.44</v>
      </c>
      <c r="D38" s="27">
        <v>18</v>
      </c>
      <c r="E38" s="27">
        <v>1989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35">
        <v>93.32</v>
      </c>
      <c r="D39" s="27">
        <v>22</v>
      </c>
      <c r="E39" s="27">
        <v>2054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35">
        <v>100.5</v>
      </c>
      <c r="D40" s="27">
        <v>20</v>
      </c>
      <c r="E40" s="27">
        <v>2011</v>
      </c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35">
        <v>107</v>
      </c>
      <c r="D41" s="27">
        <v>19</v>
      </c>
      <c r="E41" s="27">
        <v>2034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5">
        <v>114</v>
      </c>
      <c r="D42" s="27">
        <v>18</v>
      </c>
      <c r="E42" s="27">
        <v>2053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85</v>
      </c>
      <c r="C43" s="35">
        <v>119.24</v>
      </c>
      <c r="D43" s="27">
        <v>17</v>
      </c>
      <c r="E43" s="27">
        <v>2028</v>
      </c>
      <c r="F43" s="100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86</v>
      </c>
      <c r="C44" s="35"/>
      <c r="D44" s="27"/>
      <c r="E44" s="27"/>
      <c r="F44" s="100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87</v>
      </c>
      <c r="C45" s="35">
        <v>124.5</v>
      </c>
      <c r="D45" s="27">
        <v>4</v>
      </c>
      <c r="E45" s="27">
        <v>499</v>
      </c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88</v>
      </c>
      <c r="C46" s="35">
        <v>124.69</v>
      </c>
      <c r="D46" s="27">
        <v>14</v>
      </c>
      <c r="E46" s="27">
        <v>1996</v>
      </c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151</v>
      </c>
      <c r="C47" s="35">
        <v>143.57</v>
      </c>
      <c r="D47" s="27">
        <v>21</v>
      </c>
      <c r="E47" s="27">
        <v>3016</v>
      </c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46" sqref="E4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89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16.613974332858017</v>
      </c>
      <c r="B3" s="105">
        <f>E3/D3</f>
        <v>18.282745976777349</v>
      </c>
      <c r="C3" s="118" t="s">
        <v>90</v>
      </c>
      <c r="D3" s="112">
        <f>SUM(D7:D505)</f>
        <v>4909</v>
      </c>
      <c r="E3" s="115">
        <f>SUM(E7:E505)</f>
        <v>89750</v>
      </c>
      <c r="F3" s="115">
        <f>SUM(F6:G505)</f>
        <v>8192</v>
      </c>
      <c r="G3" s="8">
        <f>G4/E3</f>
        <v>0.52979052924791081</v>
      </c>
      <c r="H3" s="107"/>
      <c r="I3" s="111"/>
      <c r="J3" s="108"/>
    </row>
    <row r="4" spans="1:10" ht="18.75" customHeight="1" x14ac:dyDescent="0.3">
      <c r="A4" s="99"/>
      <c r="B4" s="99"/>
      <c r="C4" s="119"/>
      <c r="D4" s="99"/>
      <c r="E4" s="99"/>
      <c r="F4" s="99"/>
      <c r="G4" s="34">
        <f>D3*C3-E3+F3</f>
        <v>47548.7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53</v>
      </c>
      <c r="C7" s="36">
        <v>18.7</v>
      </c>
      <c r="D7" s="27">
        <v>2000</v>
      </c>
      <c r="E7" s="27">
        <v>37453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54</v>
      </c>
      <c r="C8" s="36">
        <v>18</v>
      </c>
      <c r="D8" s="27">
        <v>65</v>
      </c>
      <c r="E8" s="27">
        <v>1171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54</v>
      </c>
      <c r="C9" s="36">
        <v>17.93</v>
      </c>
      <c r="D9" s="27">
        <v>50</v>
      </c>
      <c r="E9" s="27">
        <v>897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91</v>
      </c>
      <c r="C10" s="36">
        <v>17.100000000000001</v>
      </c>
      <c r="D10" s="27">
        <v>1000</v>
      </c>
      <c r="E10" s="19">
        <v>17124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55</v>
      </c>
      <c r="C11" s="36">
        <v>17.260000000000002</v>
      </c>
      <c r="D11" s="27">
        <v>50</v>
      </c>
      <c r="E11" s="27">
        <v>864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100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6">
        <v>17.62</v>
      </c>
      <c r="D13" s="27">
        <v>50</v>
      </c>
      <c r="E13" s="27">
        <v>882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100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6">
        <v>18.510000000000002</v>
      </c>
      <c r="D16" s="27">
        <v>47</v>
      </c>
      <c r="E16" s="27">
        <v>871</v>
      </c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36">
        <v>19.29</v>
      </c>
      <c r="D17" s="27">
        <v>45</v>
      </c>
      <c r="E17" s="27">
        <v>869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36">
        <v>19.61</v>
      </c>
      <c r="D19" s="27">
        <v>44</v>
      </c>
      <c r="E19" s="27">
        <v>864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6">
        <v>19.420000000000002</v>
      </c>
      <c r="D20" s="27">
        <v>45</v>
      </c>
      <c r="E20" s="27">
        <v>875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6">
        <v>20.05</v>
      </c>
      <c r="D21" s="27">
        <v>43</v>
      </c>
      <c r="E21" s="27">
        <v>863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6">
        <v>21.44</v>
      </c>
      <c r="D22" s="27">
        <v>41</v>
      </c>
      <c r="E22" s="27">
        <v>880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36">
        <v>22.51</v>
      </c>
      <c r="D23" s="27">
        <v>39</v>
      </c>
      <c r="E23" s="27">
        <v>879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36">
        <v>23.21</v>
      </c>
      <c r="D24" s="27">
        <v>38</v>
      </c>
      <c r="E24" s="27">
        <v>883</v>
      </c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68</v>
      </c>
      <c r="C25" s="37">
        <v>26.48</v>
      </c>
      <c r="D25" s="21">
        <v>33</v>
      </c>
      <c r="E25" s="21">
        <v>875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6">
        <v>24.78</v>
      </c>
      <c r="D26" s="27">
        <v>36</v>
      </c>
      <c r="E26" s="27">
        <v>893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72</v>
      </c>
      <c r="C27" s="36">
        <v>23.5</v>
      </c>
      <c r="D27" s="27">
        <v>38</v>
      </c>
      <c r="E27" s="27">
        <v>894</v>
      </c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100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73</v>
      </c>
      <c r="C29" s="36">
        <v>24.08</v>
      </c>
      <c r="D29" s="27">
        <v>37</v>
      </c>
      <c r="E29" s="27">
        <v>891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6">
        <v>22.77</v>
      </c>
      <c r="D32" s="27">
        <v>39</v>
      </c>
      <c r="E32" s="27">
        <v>889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36">
        <v>24.42</v>
      </c>
      <c r="D33" s="27">
        <v>36</v>
      </c>
      <c r="E33" s="27">
        <v>880</v>
      </c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78</v>
      </c>
      <c r="C34" s="36">
        <v>23.11</v>
      </c>
      <c r="D34" s="27">
        <v>38</v>
      </c>
      <c r="E34" s="27">
        <v>879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79</v>
      </c>
      <c r="C35" s="36">
        <v>22.54</v>
      </c>
      <c r="D35" s="27">
        <v>39</v>
      </c>
      <c r="E35" s="27">
        <v>880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80</v>
      </c>
      <c r="C36" s="36">
        <v>22.74</v>
      </c>
      <c r="D36" s="27">
        <v>39</v>
      </c>
      <c r="E36" s="27">
        <v>888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81</v>
      </c>
      <c r="C37" s="36">
        <v>20.3</v>
      </c>
      <c r="D37" s="27">
        <v>44</v>
      </c>
      <c r="E37" s="27">
        <v>894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82</v>
      </c>
      <c r="C38" s="36">
        <v>21.88</v>
      </c>
      <c r="D38" s="27">
        <v>41</v>
      </c>
      <c r="E38" s="27">
        <v>898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83</v>
      </c>
      <c r="C39" s="36">
        <v>23</v>
      </c>
      <c r="D39" s="27">
        <v>39</v>
      </c>
      <c r="E39" s="27">
        <v>898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84</v>
      </c>
      <c r="C40" s="36">
        <v>24.53</v>
      </c>
      <c r="D40" s="27">
        <v>36</v>
      </c>
      <c r="E40" s="27">
        <v>884</v>
      </c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85</v>
      </c>
      <c r="C41" s="36">
        <v>26.21</v>
      </c>
      <c r="D41" s="27">
        <v>34</v>
      </c>
      <c r="E41" s="27">
        <v>892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88</v>
      </c>
      <c r="C42" s="36">
        <v>24.64</v>
      </c>
      <c r="D42" s="27">
        <v>36</v>
      </c>
      <c r="E42" s="27">
        <v>888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100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100</v>
      </c>
      <c r="C44" s="36">
        <v>24.46</v>
      </c>
      <c r="D44" s="27">
        <v>167</v>
      </c>
      <c r="E44" s="27">
        <v>4085</v>
      </c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151</v>
      </c>
      <c r="C45" s="36">
        <v>25.62</v>
      </c>
      <c r="D45" s="27">
        <v>34</v>
      </c>
      <c r="E45" s="27">
        <v>872</v>
      </c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101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>
        <f>(E3-F3)/D3</f>
        <v>30.97</v>
      </c>
      <c r="B3" s="105">
        <f>E3/D3</f>
        <v>33.244999999999997</v>
      </c>
      <c r="C3" s="118" t="s">
        <v>102</v>
      </c>
      <c r="D3" s="112">
        <f>SUM(D7:D505)</f>
        <v>400</v>
      </c>
      <c r="E3" s="115">
        <f>SUM(E7:E505)</f>
        <v>13298</v>
      </c>
      <c r="F3" s="115">
        <f>SUM(F7:F505)</f>
        <v>910</v>
      </c>
      <c r="G3" s="8">
        <f>(C3*D3+F3-E3)/E3</f>
        <v>0.34982704166040007</v>
      </c>
      <c r="H3" s="107"/>
      <c r="I3" s="111"/>
      <c r="J3" s="108"/>
    </row>
    <row r="4" spans="1:10" ht="18.75" customHeight="1" x14ac:dyDescent="0.3">
      <c r="A4" s="99"/>
      <c r="B4" s="99"/>
      <c r="C4" s="119"/>
      <c r="D4" s="99"/>
      <c r="E4" s="99"/>
      <c r="F4" s="99"/>
      <c r="G4" s="34">
        <f>(C3*D3+F3-E3)</f>
        <v>4652</v>
      </c>
      <c r="H4" s="104"/>
      <c r="I4" s="104"/>
      <c r="J4" s="104"/>
    </row>
    <row r="5" spans="1:10" ht="17.25" customHeight="1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ht="17.25" customHeight="1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ht="17.25" customHeight="1" x14ac:dyDescent="0.3">
      <c r="A7" s="18">
        <v>2</v>
      </c>
      <c r="B7" s="26" t="s">
        <v>69</v>
      </c>
      <c r="C7" s="36">
        <v>32.9</v>
      </c>
      <c r="D7" s="27">
        <v>200</v>
      </c>
      <c r="E7" s="27">
        <v>6589</v>
      </c>
      <c r="F7" s="100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103</v>
      </c>
      <c r="C8" s="36">
        <v>33.5</v>
      </c>
      <c r="D8" s="27">
        <v>200</v>
      </c>
      <c r="E8" s="27">
        <v>6709</v>
      </c>
      <c r="F8" s="100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86</v>
      </c>
      <c r="C9" s="36"/>
      <c r="D9" s="27"/>
      <c r="E9" s="27"/>
      <c r="F9" s="100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100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100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100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100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100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100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100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100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100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100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O20" sqref="O2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11</v>
      </c>
      <c r="G1" s="46"/>
      <c r="H1" s="113" t="s">
        <v>104</v>
      </c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 t="s">
        <v>40</v>
      </c>
      <c r="I2" s="28" t="s">
        <v>105</v>
      </c>
      <c r="J2" s="28" t="s">
        <v>31</v>
      </c>
    </row>
    <row r="3" spans="1:10" ht="18.75" customHeight="1" x14ac:dyDescent="0.3">
      <c r="A3" s="102">
        <f>(E3-F3)/D3</f>
        <v>3594.6059365258943</v>
      </c>
      <c r="B3" s="105">
        <f>E3/D3</f>
        <v>3643.9804556791023</v>
      </c>
      <c r="C3" s="117">
        <f>H3*I3</f>
        <v>4246.1377000000002</v>
      </c>
      <c r="D3" s="112">
        <f>SUM(D7:D505)</f>
        <v>45.063729999999993</v>
      </c>
      <c r="E3" s="115">
        <f>SUM(E7:E505)</f>
        <v>164211.35138000001</v>
      </c>
      <c r="F3" s="115">
        <f>SUM(F6:G505)</f>
        <v>2225</v>
      </c>
      <c r="G3" s="8">
        <f>G4/E3</f>
        <v>0.17879672281411418</v>
      </c>
      <c r="H3" s="107" t="s">
        <v>106</v>
      </c>
      <c r="I3" s="120">
        <f>投資!G2</f>
        <v>30.605</v>
      </c>
      <c r="J3" s="108">
        <f>SUM(J7:J505)</f>
        <v>5186.78</v>
      </c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29360.451475620968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 t="s">
        <v>46</v>
      </c>
      <c r="I5" s="103" t="s">
        <v>107</v>
      </c>
      <c r="J5" s="103" t="s">
        <v>108</v>
      </c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8">
        <f t="shared" ref="C7:C70" si="0">H7*I7</f>
        <v>3066.7917499999999</v>
      </c>
      <c r="D7" s="27">
        <v>0.326071</v>
      </c>
      <c r="E7" s="27">
        <v>1000</v>
      </c>
      <c r="F7" s="100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109</v>
      </c>
      <c r="C8" s="38">
        <f t="shared" si="0"/>
        <v>3071.5083</v>
      </c>
      <c r="D8" s="27">
        <v>0.32553500000000002</v>
      </c>
      <c r="E8" s="27">
        <v>1000</v>
      </c>
      <c r="F8" s="100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110</v>
      </c>
      <c r="C9" s="38">
        <f t="shared" si="0"/>
        <v>3114.2246399999999</v>
      </c>
      <c r="D9" s="27">
        <v>0.321135</v>
      </c>
      <c r="E9" s="27">
        <v>1000</v>
      </c>
      <c r="F9" s="100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110</v>
      </c>
      <c r="C10" s="38">
        <f t="shared" si="0"/>
        <v>3114.2246399999999</v>
      </c>
      <c r="D10" s="27">
        <v>12.84426</v>
      </c>
      <c r="E10" s="19">
        <v>40004</v>
      </c>
      <c r="F10" s="100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111</v>
      </c>
      <c r="C11" s="38">
        <f t="shared" si="0"/>
        <v>0</v>
      </c>
      <c r="D11" s="27"/>
      <c r="E11" s="27"/>
      <c r="F11" s="100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38">
        <f t="shared" si="0"/>
        <v>2959.0029999999997</v>
      </c>
      <c r="D12" s="27">
        <v>0.337951</v>
      </c>
      <c r="E12" s="27">
        <v>1000</v>
      </c>
      <c r="F12" s="100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58</v>
      </c>
      <c r="C13" s="38">
        <f t="shared" si="0"/>
        <v>3042.1262000000002</v>
      </c>
      <c r="D13" s="27">
        <v>0.32874100000000001</v>
      </c>
      <c r="E13" s="27">
        <v>1000</v>
      </c>
      <c r="F13" s="100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59</v>
      </c>
      <c r="C14" s="38">
        <f t="shared" si="0"/>
        <v>3130.9049600000003</v>
      </c>
      <c r="D14" s="27">
        <v>0.319359</v>
      </c>
      <c r="E14" s="27">
        <v>1000</v>
      </c>
      <c r="F14" s="100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112</v>
      </c>
      <c r="C15" s="38">
        <f t="shared" si="0"/>
        <v>0</v>
      </c>
      <c r="D15" s="27"/>
      <c r="E15" s="27"/>
      <c r="F15" s="100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61</v>
      </c>
      <c r="C16" s="38">
        <f t="shared" si="0"/>
        <v>3137.1045200000003</v>
      </c>
      <c r="D16" s="27">
        <v>0.318718</v>
      </c>
      <c r="E16" s="27">
        <v>1003</v>
      </c>
      <c r="F16" s="100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113</v>
      </c>
      <c r="C17" s="38">
        <f t="shared" si="0"/>
        <v>3275.1165599999999</v>
      </c>
      <c r="D17" s="27">
        <v>0.30535299999999999</v>
      </c>
      <c r="E17" s="27">
        <v>1000</v>
      </c>
      <c r="F17" s="100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64</v>
      </c>
      <c r="C18" s="38">
        <f t="shared" si="0"/>
        <v>3434.2774399999998</v>
      </c>
      <c r="D18" s="27">
        <v>0.29116700000000001</v>
      </c>
      <c r="E18" s="27">
        <v>1000</v>
      </c>
      <c r="F18" s="100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114</v>
      </c>
      <c r="C19" s="38">
        <f t="shared" si="0"/>
        <v>0</v>
      </c>
      <c r="D19" s="27"/>
      <c r="E19" s="27"/>
      <c r="F19" s="100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65</v>
      </c>
      <c r="C20" s="38">
        <f t="shared" si="0"/>
        <v>3535.0024500000004</v>
      </c>
      <c r="D20" s="27">
        <v>0.282856</v>
      </c>
      <c r="E20" s="27">
        <v>1000</v>
      </c>
      <c r="F20" s="100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66</v>
      </c>
      <c r="C21" s="38">
        <f t="shared" si="0"/>
        <v>3540.1177000000002</v>
      </c>
      <c r="D21" s="27">
        <v>0.28243400000000002</v>
      </c>
      <c r="E21" s="27">
        <v>1000</v>
      </c>
      <c r="F21" s="100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67</v>
      </c>
      <c r="C22" s="38">
        <f t="shared" si="0"/>
        <v>3642.9198000000001</v>
      </c>
      <c r="D22" s="27">
        <v>0.27448</v>
      </c>
      <c r="E22" s="27">
        <v>1000</v>
      </c>
      <c r="F22" s="100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115</v>
      </c>
      <c r="C23" s="38">
        <f t="shared" si="0"/>
        <v>0</v>
      </c>
      <c r="D23" s="27"/>
      <c r="E23" s="27"/>
      <c r="F23" s="100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68</v>
      </c>
      <c r="C24" s="38">
        <f t="shared" si="0"/>
        <v>3730.2285000000006</v>
      </c>
      <c r="D24" s="27">
        <v>7.7744299999999997</v>
      </c>
      <c r="E24" s="27">
        <v>29003</v>
      </c>
      <c r="F24" s="100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69</v>
      </c>
      <c r="C25" s="38">
        <f t="shared" si="0"/>
        <v>3532.7945999999997</v>
      </c>
      <c r="D25" s="27">
        <v>0.84916999999999998</v>
      </c>
      <c r="E25" s="27">
        <v>3000</v>
      </c>
      <c r="F25" s="100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72</v>
      </c>
      <c r="C26" s="38">
        <f t="shared" si="0"/>
        <v>3681.8798299999999</v>
      </c>
      <c r="D26" s="27">
        <v>0.81479999999999997</v>
      </c>
      <c r="E26" s="27">
        <v>3000</v>
      </c>
      <c r="F26" s="100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100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73</v>
      </c>
      <c r="C28" s="38">
        <f t="shared" si="0"/>
        <v>3845.8385400000002</v>
      </c>
      <c r="D28" s="27">
        <v>0.78005999999999998</v>
      </c>
      <c r="E28" s="27">
        <v>3000</v>
      </c>
      <c r="F28" s="100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74</v>
      </c>
      <c r="C29" s="38">
        <f t="shared" si="0"/>
        <v>3860.76</v>
      </c>
      <c r="D29" s="27">
        <v>0.77710000000000001</v>
      </c>
      <c r="E29" s="27">
        <v>3000</v>
      </c>
      <c r="F29" s="100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75</v>
      </c>
      <c r="C30" s="38">
        <f t="shared" si="0"/>
        <v>4001.085</v>
      </c>
      <c r="D30" s="27">
        <v>0.74980000000000002</v>
      </c>
      <c r="E30" s="27">
        <v>3000</v>
      </c>
      <c r="F30" s="100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116</v>
      </c>
      <c r="C31" s="38">
        <f t="shared" si="0"/>
        <v>0</v>
      </c>
      <c r="D31" s="27"/>
      <c r="E31" s="27"/>
      <c r="F31" s="100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78</v>
      </c>
      <c r="C32" s="38">
        <f t="shared" si="0"/>
        <v>3935.0944</v>
      </c>
      <c r="D32" s="27">
        <v>0.76234000000000002</v>
      </c>
      <c r="E32" s="27">
        <v>3000</v>
      </c>
      <c r="F32" s="100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79</v>
      </c>
      <c r="C33" s="38">
        <f t="shared" si="0"/>
        <v>4020.7558500000005</v>
      </c>
      <c r="D33" s="27">
        <v>0.74614000000000003</v>
      </c>
      <c r="E33" s="27">
        <v>3000</v>
      </c>
      <c r="F33" s="100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80</v>
      </c>
      <c r="C34" s="38">
        <f t="shared" si="0"/>
        <v>3929.3636799999999</v>
      </c>
      <c r="D34" s="27">
        <v>0.76346999999999998</v>
      </c>
      <c r="E34" s="27">
        <v>3000</v>
      </c>
      <c r="F34" s="100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117</v>
      </c>
      <c r="C35" s="38">
        <f t="shared" si="0"/>
        <v>0</v>
      </c>
      <c r="D35" s="27"/>
      <c r="E35" s="27"/>
      <c r="F35" s="100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81</v>
      </c>
      <c r="C36" s="38">
        <f t="shared" si="0"/>
        <v>3387.8566500000002</v>
      </c>
      <c r="D36" s="27">
        <v>0.88548000000000004</v>
      </c>
      <c r="E36" s="27">
        <v>3000</v>
      </c>
      <c r="F36" s="100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82</v>
      </c>
      <c r="C37" s="38">
        <f t="shared" si="0"/>
        <v>3569.4848999999999</v>
      </c>
      <c r="D37" s="27">
        <v>0.84048</v>
      </c>
      <c r="E37" s="27">
        <v>3000</v>
      </c>
      <c r="F37" s="100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83</v>
      </c>
      <c r="C38" s="38">
        <f t="shared" si="0"/>
        <v>3755.3881199999996</v>
      </c>
      <c r="D38" s="27">
        <v>0.79884999999999995</v>
      </c>
      <c r="E38" s="27">
        <v>3000</v>
      </c>
      <c r="F38" s="100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118</v>
      </c>
      <c r="C39" s="38">
        <f t="shared" si="0"/>
        <v>0</v>
      </c>
      <c r="D39" s="27"/>
      <c r="E39" s="27"/>
      <c r="F39" s="100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84</v>
      </c>
      <c r="C40" s="38">
        <f t="shared" si="0"/>
        <v>3780.6701999999996</v>
      </c>
      <c r="D40" s="27">
        <v>1.0062599999999999</v>
      </c>
      <c r="E40" s="27">
        <v>3804.3505500000001</v>
      </c>
      <c r="F40" s="100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85</v>
      </c>
      <c r="C41" s="38">
        <f t="shared" si="0"/>
        <v>3868.9544400000004</v>
      </c>
      <c r="D41" s="27">
        <v>0.99724000000000002</v>
      </c>
      <c r="E41" s="27">
        <v>3859.1603700000001</v>
      </c>
      <c r="F41" s="100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119</v>
      </c>
      <c r="C42" s="38">
        <f t="shared" si="0"/>
        <v>4109.5728900000004</v>
      </c>
      <c r="D42" s="27">
        <v>0.96231999999999995</v>
      </c>
      <c r="E42" s="27">
        <v>3955.0342099999998</v>
      </c>
      <c r="F42" s="100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 t="s">
        <v>120</v>
      </c>
      <c r="C43" s="38">
        <f t="shared" si="0"/>
        <v>4113.4283999999998</v>
      </c>
      <c r="D43" s="27">
        <v>-33.100180000000002</v>
      </c>
      <c r="E43" s="27">
        <v>-135835</v>
      </c>
      <c r="F43" s="100"/>
      <c r="G43" s="46"/>
      <c r="H43" s="21">
        <v>137.16</v>
      </c>
      <c r="I43" s="21">
        <v>29.99</v>
      </c>
      <c r="J43" s="21">
        <v>-4540.0200000000004</v>
      </c>
    </row>
    <row r="44" spans="1:10" s="13" customFormat="1" ht="16.5" customHeight="1" x14ac:dyDescent="0.3">
      <c r="A44" s="18">
        <v>39</v>
      </c>
      <c r="B44" s="26" t="s">
        <v>121</v>
      </c>
      <c r="C44" s="38">
        <f t="shared" si="0"/>
        <v>4140.5113499999998</v>
      </c>
      <c r="D44" s="27">
        <v>41.166679999999999</v>
      </c>
      <c r="E44" s="27">
        <v>170451.20115000001</v>
      </c>
      <c r="F44" s="100"/>
      <c r="G44" s="46"/>
      <c r="H44" s="21">
        <v>137.49</v>
      </c>
      <c r="I44" s="21">
        <v>30.114999999999998</v>
      </c>
      <c r="J44" s="21">
        <v>5660.01</v>
      </c>
    </row>
    <row r="45" spans="1:10" s="13" customFormat="1" ht="16.5" customHeight="1" x14ac:dyDescent="0.3">
      <c r="A45" s="18">
        <v>40</v>
      </c>
      <c r="B45" s="26" t="s">
        <v>152</v>
      </c>
      <c r="C45" s="38">
        <f t="shared" si="0"/>
        <v>4259.1959999999999</v>
      </c>
      <c r="D45" s="27">
        <v>0.93123</v>
      </c>
      <c r="E45" s="27">
        <v>3966.6051000000002</v>
      </c>
      <c r="F45" s="100"/>
      <c r="G45" s="46"/>
      <c r="H45" s="21">
        <v>139.6</v>
      </c>
      <c r="I45" s="21">
        <v>30.51</v>
      </c>
      <c r="J45" s="21">
        <v>130.01</v>
      </c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D44" sqref="D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122</v>
      </c>
      <c r="G1" s="46"/>
      <c r="H1" s="113"/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/>
      <c r="I2" s="28"/>
      <c r="J2" s="20"/>
    </row>
    <row r="3" spans="1:10" ht="18.75" customHeight="1" x14ac:dyDescent="0.3">
      <c r="A3" s="102" t="e">
        <f>(E3-F3)/D3</f>
        <v>#DIV/0!</v>
      </c>
      <c r="B3" s="105" t="e">
        <f>E3/D3</f>
        <v>#DIV/0!</v>
      </c>
      <c r="C3" s="117" t="s">
        <v>123</v>
      </c>
      <c r="D3" s="112">
        <f>SUM(D7:D505)</f>
        <v>0</v>
      </c>
      <c r="E3" s="115">
        <f>SUM(E7:E505)</f>
        <v>61650</v>
      </c>
      <c r="F3" s="115">
        <f>SUM(F6:G505)</f>
        <v>98204</v>
      </c>
      <c r="G3" s="8">
        <f>G4/E3</f>
        <v>0.59292781832927821</v>
      </c>
      <c r="H3" s="107"/>
      <c r="I3" s="111"/>
      <c r="J3" s="108"/>
    </row>
    <row r="4" spans="1:10" ht="18.75" customHeight="1" x14ac:dyDescent="0.3">
      <c r="A4" s="99"/>
      <c r="B4" s="99"/>
      <c r="C4" s="104"/>
      <c r="D4" s="99"/>
      <c r="E4" s="99"/>
      <c r="F4" s="99"/>
      <c r="G4" s="34">
        <f>D3*C3-E3+F3</f>
        <v>36554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/>
      <c r="I5" s="103"/>
      <c r="J5" s="103"/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54</v>
      </c>
      <c r="C7" s="27">
        <v>31.92</v>
      </c>
      <c r="D7" s="27">
        <v>30</v>
      </c>
      <c r="E7" s="27">
        <v>958</v>
      </c>
      <c r="F7" s="100"/>
      <c r="G7" s="46"/>
      <c r="H7" s="21"/>
      <c r="I7" s="21"/>
      <c r="J7" s="21"/>
    </row>
    <row r="8" spans="1:10" x14ac:dyDescent="0.3">
      <c r="A8" s="18">
        <v>3</v>
      </c>
      <c r="B8" s="26" t="s">
        <v>91</v>
      </c>
      <c r="C8" s="27">
        <v>31.18</v>
      </c>
      <c r="D8" s="27">
        <v>1000</v>
      </c>
      <c r="E8" s="27">
        <v>31224</v>
      </c>
      <c r="F8" s="100"/>
      <c r="G8" s="46"/>
      <c r="H8" s="21"/>
      <c r="I8" s="21"/>
      <c r="J8" s="21"/>
    </row>
    <row r="9" spans="1:10" x14ac:dyDescent="0.3">
      <c r="A9" s="18">
        <v>4</v>
      </c>
      <c r="B9" s="26" t="s">
        <v>55</v>
      </c>
      <c r="C9" s="27">
        <v>31.03</v>
      </c>
      <c r="D9" s="27">
        <v>30</v>
      </c>
      <c r="E9" s="27">
        <v>932</v>
      </c>
      <c r="F9" s="100"/>
      <c r="G9" s="46"/>
      <c r="H9" s="21"/>
      <c r="I9" s="21"/>
      <c r="J9" s="21"/>
    </row>
    <row r="10" spans="1:10" x14ac:dyDescent="0.3">
      <c r="A10" s="18">
        <v>5</v>
      </c>
      <c r="B10" s="26" t="s">
        <v>56</v>
      </c>
      <c r="C10" s="27">
        <v>31.12</v>
      </c>
      <c r="D10" s="27">
        <v>31</v>
      </c>
      <c r="E10" s="19">
        <v>966</v>
      </c>
      <c r="F10" s="100"/>
      <c r="G10" s="46"/>
      <c r="H10" s="21"/>
      <c r="I10" s="21"/>
      <c r="J10" s="21"/>
    </row>
    <row r="11" spans="1:10" x14ac:dyDescent="0.3">
      <c r="A11" s="18">
        <v>6</v>
      </c>
      <c r="B11" s="26" t="s">
        <v>124</v>
      </c>
      <c r="C11" s="27">
        <v>30.79</v>
      </c>
      <c r="D11" s="27">
        <v>50</v>
      </c>
      <c r="E11" s="27">
        <v>1541</v>
      </c>
      <c r="F11" s="100"/>
      <c r="G11" s="46"/>
      <c r="H11" s="21"/>
      <c r="I11" s="21"/>
      <c r="J11" s="21"/>
    </row>
    <row r="12" spans="1:10" x14ac:dyDescent="0.3">
      <c r="A12" s="18">
        <v>7</v>
      </c>
      <c r="B12" s="26" t="s">
        <v>58</v>
      </c>
      <c r="C12" s="27">
        <v>31.67</v>
      </c>
      <c r="D12" s="27">
        <v>30</v>
      </c>
      <c r="E12" s="27">
        <v>951</v>
      </c>
      <c r="F12" s="100"/>
      <c r="G12" s="46"/>
      <c r="H12" s="21"/>
      <c r="I12" s="21"/>
      <c r="J12" s="21"/>
    </row>
    <row r="13" spans="1:10" x14ac:dyDescent="0.3">
      <c r="A13" s="18">
        <v>8</v>
      </c>
      <c r="B13" s="26" t="s">
        <v>59</v>
      </c>
      <c r="C13" s="27">
        <v>31.67</v>
      </c>
      <c r="D13" s="27">
        <v>30</v>
      </c>
      <c r="E13" s="27">
        <v>951</v>
      </c>
      <c r="F13" s="100"/>
      <c r="G13" s="46"/>
      <c r="H13" s="21"/>
      <c r="I13" s="21"/>
      <c r="J13" s="21"/>
    </row>
    <row r="14" spans="1:10" x14ac:dyDescent="0.3">
      <c r="A14" s="18">
        <v>9</v>
      </c>
      <c r="B14" s="26" t="s">
        <v>60</v>
      </c>
      <c r="C14" s="27"/>
      <c r="D14" s="27"/>
      <c r="E14" s="27"/>
      <c r="F14" s="100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61</v>
      </c>
      <c r="C15" s="27">
        <v>32.1</v>
      </c>
      <c r="D15" s="27">
        <v>30</v>
      </c>
      <c r="E15" s="27">
        <v>964</v>
      </c>
      <c r="F15" s="100"/>
      <c r="G15" s="46"/>
      <c r="H15" s="21"/>
      <c r="I15" s="21"/>
      <c r="J15" s="21"/>
    </row>
    <row r="16" spans="1:10" x14ac:dyDescent="0.3">
      <c r="A16" s="18">
        <v>11</v>
      </c>
      <c r="B16" s="26" t="s">
        <v>125</v>
      </c>
      <c r="C16" s="27">
        <v>31.57</v>
      </c>
      <c r="D16" s="27">
        <v>50</v>
      </c>
      <c r="E16" s="27">
        <v>1580</v>
      </c>
      <c r="F16" s="100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63</v>
      </c>
      <c r="C17" s="27">
        <v>34.36</v>
      </c>
      <c r="D17" s="27">
        <v>28</v>
      </c>
      <c r="E17" s="27">
        <v>863</v>
      </c>
      <c r="F17" s="100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64</v>
      </c>
      <c r="C18" s="27">
        <v>35.65</v>
      </c>
      <c r="D18" s="27">
        <v>26</v>
      </c>
      <c r="E18" s="27">
        <v>928</v>
      </c>
      <c r="F18" s="100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65</v>
      </c>
      <c r="C19" s="27">
        <v>38.24</v>
      </c>
      <c r="D19" s="27">
        <v>25</v>
      </c>
      <c r="E19" s="27">
        <v>957</v>
      </c>
      <c r="F19" s="100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66</v>
      </c>
      <c r="C20" s="27">
        <v>38.520000000000003</v>
      </c>
      <c r="D20" s="27">
        <v>25</v>
      </c>
      <c r="E20" s="27">
        <v>964</v>
      </c>
      <c r="F20" s="100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67</v>
      </c>
      <c r="C21" s="27">
        <v>41.65</v>
      </c>
      <c r="D21" s="27">
        <v>23</v>
      </c>
      <c r="E21" s="27">
        <v>959</v>
      </c>
      <c r="F21" s="100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68</v>
      </c>
      <c r="C22" s="27">
        <v>46.29</v>
      </c>
      <c r="D22" s="27">
        <v>21</v>
      </c>
      <c r="E22" s="27">
        <v>973</v>
      </c>
      <c r="F22" s="100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69</v>
      </c>
      <c r="C23" s="27">
        <v>39.24</v>
      </c>
      <c r="D23" s="27">
        <v>25</v>
      </c>
      <c r="E23" s="27">
        <v>982</v>
      </c>
      <c r="F23" s="100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70</v>
      </c>
      <c r="C24" s="27"/>
      <c r="D24" s="27"/>
      <c r="E24" s="27"/>
      <c r="F24" s="100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71</v>
      </c>
      <c r="C25" s="27">
        <v>43</v>
      </c>
      <c r="D25" s="27">
        <v>11</v>
      </c>
      <c r="E25" s="27">
        <v>474</v>
      </c>
      <c r="F25" s="100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72</v>
      </c>
      <c r="C26" s="27">
        <v>41.04</v>
      </c>
      <c r="D26" s="27">
        <v>24</v>
      </c>
      <c r="E26" s="27">
        <v>986</v>
      </c>
      <c r="F26" s="100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73</v>
      </c>
      <c r="C27" s="27">
        <v>43.86</v>
      </c>
      <c r="D27" s="27">
        <v>22</v>
      </c>
      <c r="E27" s="27">
        <v>965</v>
      </c>
      <c r="F27" s="100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74</v>
      </c>
      <c r="C28" s="27">
        <v>45.76</v>
      </c>
      <c r="D28" s="27">
        <v>21</v>
      </c>
      <c r="E28" s="27">
        <v>962</v>
      </c>
      <c r="F28" s="100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75</v>
      </c>
      <c r="C29" s="27">
        <v>44.95</v>
      </c>
      <c r="D29" s="27">
        <v>22</v>
      </c>
      <c r="E29" s="27">
        <v>990</v>
      </c>
      <c r="F29" s="100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76</v>
      </c>
      <c r="C30" s="27"/>
      <c r="D30" s="27"/>
      <c r="E30" s="27"/>
      <c r="F30" s="100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77</v>
      </c>
      <c r="C31" s="27">
        <v>44.45</v>
      </c>
      <c r="D31" s="27">
        <v>20</v>
      </c>
      <c r="E31" s="27">
        <v>890</v>
      </c>
      <c r="F31" s="100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78</v>
      </c>
      <c r="C32" s="27">
        <v>45.95</v>
      </c>
      <c r="D32" s="27">
        <v>21</v>
      </c>
      <c r="E32" s="27">
        <v>966</v>
      </c>
      <c r="F32" s="100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79</v>
      </c>
      <c r="C33" s="27">
        <v>45.67</v>
      </c>
      <c r="D33" s="27">
        <v>21</v>
      </c>
      <c r="E33" s="27">
        <v>960</v>
      </c>
      <c r="F33" s="100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80</v>
      </c>
      <c r="C34" s="27">
        <v>43.82</v>
      </c>
      <c r="D34" s="27">
        <v>22</v>
      </c>
      <c r="E34" s="27">
        <v>965</v>
      </c>
      <c r="F34" s="100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81</v>
      </c>
      <c r="C35" s="27">
        <v>37.08</v>
      </c>
      <c r="D35" s="27">
        <v>26</v>
      </c>
      <c r="E35" s="27">
        <v>965</v>
      </c>
      <c r="F35" s="100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82</v>
      </c>
      <c r="C36" s="27">
        <v>39.92</v>
      </c>
      <c r="D36" s="27">
        <v>24</v>
      </c>
      <c r="E36" s="27">
        <v>959</v>
      </c>
      <c r="F36" s="100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83</v>
      </c>
      <c r="C37" s="27">
        <v>42.22</v>
      </c>
      <c r="D37" s="27">
        <v>23</v>
      </c>
      <c r="E37" s="27">
        <v>972</v>
      </c>
      <c r="F37" s="100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84</v>
      </c>
      <c r="C38" s="27">
        <v>44.82</v>
      </c>
      <c r="D38" s="27">
        <v>22</v>
      </c>
      <c r="E38" s="27">
        <v>987</v>
      </c>
      <c r="F38" s="100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85</v>
      </c>
      <c r="C39" s="27">
        <v>46.48</v>
      </c>
      <c r="D39" s="27">
        <v>21</v>
      </c>
      <c r="E39" s="27">
        <v>977</v>
      </c>
      <c r="F39" s="100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86</v>
      </c>
      <c r="C40" s="27"/>
      <c r="D40" s="27"/>
      <c r="E40" s="27"/>
      <c r="F40" s="100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87</v>
      </c>
      <c r="C41" s="27">
        <v>48.25</v>
      </c>
      <c r="D41" s="27">
        <v>20</v>
      </c>
      <c r="E41" s="27">
        <v>966</v>
      </c>
      <c r="F41" s="100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88</v>
      </c>
      <c r="C42" s="27">
        <v>48.6</v>
      </c>
      <c r="D42" s="27">
        <v>20</v>
      </c>
      <c r="E42" s="27">
        <v>973</v>
      </c>
      <c r="F42" s="100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126</v>
      </c>
      <c r="C43" s="27">
        <v>48.75</v>
      </c>
      <c r="D43" s="27">
        <v>-1794</v>
      </c>
      <c r="E43" s="27"/>
      <c r="F43" s="100">
        <v>94370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100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100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100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100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100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100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100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100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100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100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100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100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100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100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100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D59" sqref="D5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9" t="s">
        <v>36</v>
      </c>
      <c r="D1" s="110"/>
      <c r="E1" s="110"/>
      <c r="F1" s="114" t="s">
        <v>7</v>
      </c>
      <c r="G1" s="46"/>
      <c r="H1" s="113" t="s">
        <v>104</v>
      </c>
      <c r="I1" s="97"/>
      <c r="J1" s="46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28" t="s">
        <v>40</v>
      </c>
      <c r="I2" s="28" t="s">
        <v>105</v>
      </c>
      <c r="J2" s="28" t="s">
        <v>31</v>
      </c>
    </row>
    <row r="3" spans="1:10" ht="18.75" customHeight="1" x14ac:dyDescent="0.3">
      <c r="A3" s="102" t="e">
        <f>(E3-F3)/D3</f>
        <v>#DIV/0!</v>
      </c>
      <c r="B3" s="105" t="e">
        <f>E3/D3</f>
        <v>#DIV/0!</v>
      </c>
      <c r="C3" s="118">
        <f>H3*I3</f>
        <v>2271.80915</v>
      </c>
      <c r="D3" s="112">
        <f>SUM(D7:D505)</f>
        <v>0</v>
      </c>
      <c r="E3" s="115">
        <f>SUM(E7:E505)</f>
        <v>1008</v>
      </c>
      <c r="F3" s="115">
        <f>SUM(F6:G505)</f>
        <v>1451</v>
      </c>
      <c r="G3" s="8">
        <f>G4/E3</f>
        <v>0.43948412698412698</v>
      </c>
      <c r="H3" s="107" t="s">
        <v>127</v>
      </c>
      <c r="I3" s="111">
        <f>投資!G2</f>
        <v>30.605</v>
      </c>
      <c r="J3" s="108">
        <f>SUM(J7:J505)</f>
        <v>-41.149999999999864</v>
      </c>
    </row>
    <row r="4" spans="1:10" ht="18.75" customHeight="1" x14ac:dyDescent="0.3">
      <c r="A4" s="99"/>
      <c r="B4" s="99"/>
      <c r="C4" s="119"/>
      <c r="D4" s="99"/>
      <c r="E4" s="99"/>
      <c r="F4" s="99"/>
      <c r="G4" s="34">
        <f>D3*C3-E3+F3</f>
        <v>443</v>
      </c>
      <c r="H4" s="104"/>
      <c r="I4" s="104"/>
      <c r="J4" s="104"/>
    </row>
    <row r="5" spans="1:10" x14ac:dyDescent="0.3">
      <c r="A5" s="17" t="s">
        <v>44</v>
      </c>
      <c r="B5" s="25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46"/>
      <c r="H5" s="103" t="s">
        <v>46</v>
      </c>
      <c r="I5" s="103" t="s">
        <v>107</v>
      </c>
      <c r="J5" s="103" t="s">
        <v>108</v>
      </c>
    </row>
    <row r="6" spans="1:10" x14ac:dyDescent="0.3">
      <c r="A6" s="18">
        <v>1</v>
      </c>
      <c r="B6" s="101" t="s">
        <v>50</v>
      </c>
      <c r="C6" s="97"/>
      <c r="D6" s="97"/>
      <c r="E6" s="46"/>
      <c r="F6" s="106"/>
      <c r="G6" s="46"/>
      <c r="H6" s="104"/>
      <c r="I6" s="104"/>
      <c r="J6" s="104"/>
    </row>
    <row r="7" spans="1:10" x14ac:dyDescent="0.3">
      <c r="A7" s="18">
        <v>2</v>
      </c>
      <c r="B7" s="26" t="s">
        <v>51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100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128</v>
      </c>
      <c r="C8" s="38">
        <f t="shared" si="0"/>
        <v>0</v>
      </c>
      <c r="D8" s="27"/>
      <c r="E8" s="27"/>
      <c r="F8" s="100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109</v>
      </c>
      <c r="C9" s="38">
        <f t="shared" si="0"/>
        <v>2267.0656499999996</v>
      </c>
      <c r="D9" s="27">
        <v>0.441048</v>
      </c>
      <c r="E9" s="27">
        <v>1000</v>
      </c>
      <c r="F9" s="100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129</v>
      </c>
      <c r="C10" s="38">
        <f t="shared" si="0"/>
        <v>2269.7217000000001</v>
      </c>
      <c r="D10" s="27">
        <v>0.44062099999999998</v>
      </c>
      <c r="E10" s="19">
        <v>1000</v>
      </c>
      <c r="F10" s="100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129</v>
      </c>
      <c r="C11" s="38">
        <f t="shared" si="0"/>
        <v>2269.7217000000001</v>
      </c>
      <c r="D11" s="27">
        <v>4.4057849999999998</v>
      </c>
      <c r="E11" s="27">
        <v>10001</v>
      </c>
      <c r="F11" s="100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100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8">
        <f t="shared" si="0"/>
        <v>2213.8420000000001</v>
      </c>
      <c r="D13" s="27">
        <v>0.451706</v>
      </c>
      <c r="E13" s="27">
        <v>1000</v>
      </c>
      <c r="F13" s="100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130</v>
      </c>
      <c r="C14" s="38">
        <f t="shared" si="0"/>
        <v>0</v>
      </c>
      <c r="D14" s="27"/>
      <c r="E14" s="27"/>
      <c r="F14" s="100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38">
        <f t="shared" si="0"/>
        <v>2241.6852500000005</v>
      </c>
      <c r="D15" s="27">
        <v>0.44608700000000001</v>
      </c>
      <c r="E15" s="27">
        <v>1000</v>
      </c>
      <c r="F15" s="100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131</v>
      </c>
      <c r="C16" s="38">
        <f t="shared" si="0"/>
        <v>0</v>
      </c>
      <c r="D16" s="27"/>
      <c r="E16" s="27"/>
      <c r="F16" s="100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38">
        <f t="shared" si="0"/>
        <v>2276.4768000000004</v>
      </c>
      <c r="D17" s="27">
        <v>0.439224</v>
      </c>
      <c r="E17" s="27">
        <v>1000</v>
      </c>
      <c r="F17" s="100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0</v>
      </c>
      <c r="D18" s="27"/>
      <c r="E18" s="27"/>
      <c r="F18" s="100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132</v>
      </c>
      <c r="C19" s="38">
        <f t="shared" si="0"/>
        <v>0</v>
      </c>
      <c r="D19" s="27"/>
      <c r="E19" s="27"/>
      <c r="F19" s="100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2260.7888600000001</v>
      </c>
      <c r="D20" s="27">
        <v>0.44240200000000002</v>
      </c>
      <c r="E20" s="27">
        <v>1003</v>
      </c>
      <c r="F20" s="100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113</v>
      </c>
      <c r="C21" s="38">
        <f t="shared" si="0"/>
        <v>2278.8200700000002</v>
      </c>
      <c r="D21" s="27">
        <v>0.43885299999999999</v>
      </c>
      <c r="E21" s="27">
        <v>1000</v>
      </c>
      <c r="F21" s="100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133</v>
      </c>
      <c r="C22" s="38">
        <f t="shared" si="0"/>
        <v>0</v>
      </c>
      <c r="D22" s="27"/>
      <c r="E22" s="27"/>
      <c r="F22" s="100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8">
        <f t="shared" si="0"/>
        <v>2299.4396800000004</v>
      </c>
      <c r="D23" s="27">
        <v>0.43486599999999997</v>
      </c>
      <c r="E23" s="27">
        <v>1000</v>
      </c>
      <c r="F23" s="100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134</v>
      </c>
      <c r="C24" s="38">
        <f t="shared" si="0"/>
        <v>0</v>
      </c>
      <c r="D24" s="27"/>
      <c r="E24" s="27"/>
      <c r="F24" s="100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2302.6546200000003</v>
      </c>
      <c r="D25" s="27">
        <v>0.43423600000000001</v>
      </c>
      <c r="E25" s="27">
        <v>1000</v>
      </c>
      <c r="F25" s="100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135</v>
      </c>
      <c r="C26" s="38">
        <f t="shared" si="0"/>
        <v>0</v>
      </c>
      <c r="D26" s="27"/>
      <c r="E26" s="27"/>
      <c r="F26" s="100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8">
        <f t="shared" si="0"/>
        <v>2312.5746000000004</v>
      </c>
      <c r="D27" s="27">
        <v>0.43249399999999999</v>
      </c>
      <c r="E27" s="27">
        <v>1000</v>
      </c>
      <c r="F27" s="100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136</v>
      </c>
      <c r="C28" s="38">
        <f t="shared" si="0"/>
        <v>0</v>
      </c>
      <c r="D28" s="27"/>
      <c r="E28" s="27"/>
      <c r="F28" s="100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8">
        <f t="shared" si="0"/>
        <v>2337.4376999999995</v>
      </c>
      <c r="D29" s="27">
        <v>0.42777999999999999</v>
      </c>
      <c r="E29" s="27">
        <v>1000</v>
      </c>
      <c r="F29" s="100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137</v>
      </c>
      <c r="C30" s="38">
        <f t="shared" si="0"/>
        <v>0</v>
      </c>
      <c r="D30" s="27"/>
      <c r="E30" s="27"/>
      <c r="F30" s="100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68</v>
      </c>
      <c r="C31" s="38">
        <f t="shared" si="0"/>
        <v>2350.1413500000003</v>
      </c>
      <c r="D31" s="27">
        <v>0.42548999999999998</v>
      </c>
      <c r="E31" s="27">
        <v>1000</v>
      </c>
      <c r="F31" s="100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138</v>
      </c>
      <c r="C32" s="38">
        <f t="shared" si="0"/>
        <v>0</v>
      </c>
      <c r="D32" s="27"/>
      <c r="E32" s="27"/>
      <c r="F32" s="100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69</v>
      </c>
      <c r="C33" s="38">
        <f t="shared" si="0"/>
        <v>2434.6574999999998</v>
      </c>
      <c r="D33" s="27">
        <v>0.41077999999999998</v>
      </c>
      <c r="E33" s="27">
        <v>1000</v>
      </c>
      <c r="F33" s="100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139</v>
      </c>
      <c r="C34" s="38">
        <f t="shared" si="0"/>
        <v>0</v>
      </c>
      <c r="D34" s="27"/>
      <c r="E34" s="27"/>
      <c r="F34" s="100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72</v>
      </c>
      <c r="C35" s="38">
        <f t="shared" si="0"/>
        <v>2403.2045299999995</v>
      </c>
      <c r="D35" s="27">
        <v>0.41619</v>
      </c>
      <c r="E35" s="27">
        <v>1000</v>
      </c>
      <c r="F35" s="100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140</v>
      </c>
      <c r="C36" s="38">
        <f t="shared" si="0"/>
        <v>0</v>
      </c>
      <c r="D36" s="27"/>
      <c r="E36" s="27"/>
      <c r="F36" s="100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73</v>
      </c>
      <c r="C37" s="38">
        <f t="shared" si="0"/>
        <v>2382.7372800000003</v>
      </c>
      <c r="D37" s="27">
        <v>0.41965999999999998</v>
      </c>
      <c r="E37" s="27">
        <v>1000</v>
      </c>
      <c r="F37" s="100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141</v>
      </c>
      <c r="C38" s="38">
        <f t="shared" si="0"/>
        <v>0</v>
      </c>
      <c r="D38" s="27"/>
      <c r="E38" s="27"/>
      <c r="F38" s="100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74</v>
      </c>
      <c r="C39" s="38">
        <f t="shared" si="0"/>
        <v>2326.1079</v>
      </c>
      <c r="D39" s="27">
        <v>0.42987999999999998</v>
      </c>
      <c r="E39" s="27">
        <v>1000</v>
      </c>
      <c r="F39" s="100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142</v>
      </c>
      <c r="C40" s="38">
        <f t="shared" si="0"/>
        <v>0</v>
      </c>
      <c r="D40" s="27"/>
      <c r="E40" s="27"/>
      <c r="F40" s="100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75</v>
      </c>
      <c r="C41" s="38">
        <f t="shared" si="0"/>
        <v>2393.8364999999999</v>
      </c>
      <c r="D41" s="27">
        <v>0.41778999999999999</v>
      </c>
      <c r="E41" s="27">
        <v>1000</v>
      </c>
      <c r="F41" s="100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143</v>
      </c>
      <c r="C42" s="38">
        <f t="shared" si="0"/>
        <v>0</v>
      </c>
      <c r="D42" s="27"/>
      <c r="E42" s="27"/>
      <c r="F42" s="100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144</v>
      </c>
      <c r="C43" s="38">
        <f t="shared" si="0"/>
        <v>0</v>
      </c>
      <c r="D43" s="27"/>
      <c r="E43" s="27"/>
      <c r="F43" s="100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78</v>
      </c>
      <c r="C44" s="38">
        <f t="shared" si="0"/>
        <v>2367.1871999999998</v>
      </c>
      <c r="D44" s="27">
        <v>0.42244999999999999</v>
      </c>
      <c r="E44" s="27">
        <v>1000</v>
      </c>
      <c r="F44" s="100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79</v>
      </c>
      <c r="C45" s="38">
        <f t="shared" si="0"/>
        <v>2387.1901499999999</v>
      </c>
      <c r="D45" s="27">
        <v>0.41891</v>
      </c>
      <c r="E45" s="27">
        <v>1000</v>
      </c>
      <c r="F45" s="100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145</v>
      </c>
      <c r="C46" s="38">
        <f t="shared" si="0"/>
        <v>0</v>
      </c>
      <c r="D46" s="27"/>
      <c r="E46" s="27"/>
      <c r="F46" s="100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80</v>
      </c>
      <c r="C47" s="38">
        <f t="shared" si="0"/>
        <v>2406.5254399999999</v>
      </c>
      <c r="D47" s="27">
        <v>0.41561999999999999</v>
      </c>
      <c r="E47" s="27">
        <v>1000</v>
      </c>
      <c r="F47" s="100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146</v>
      </c>
      <c r="C48" s="38">
        <f t="shared" si="0"/>
        <v>0</v>
      </c>
      <c r="D48" s="27"/>
      <c r="E48" s="27"/>
      <c r="F48" s="100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81</v>
      </c>
      <c r="C49" s="38">
        <f t="shared" si="0"/>
        <v>2442.0841500000001</v>
      </c>
      <c r="D49" s="27">
        <v>0.40956999999999999</v>
      </c>
      <c r="E49" s="27">
        <v>1000</v>
      </c>
      <c r="F49" s="100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147</v>
      </c>
      <c r="C50" s="38">
        <f t="shared" si="0"/>
        <v>0</v>
      </c>
      <c r="D50" s="27"/>
      <c r="E50" s="27"/>
      <c r="F50" s="100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82</v>
      </c>
      <c r="C51" s="38">
        <f t="shared" si="0"/>
        <v>2195.3027999999999</v>
      </c>
      <c r="D51" s="27">
        <v>0.45549000000000001</v>
      </c>
      <c r="E51" s="27">
        <v>1000</v>
      </c>
      <c r="F51" s="100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148</v>
      </c>
      <c r="C52" s="38">
        <f t="shared" si="0"/>
        <v>0</v>
      </c>
      <c r="D52" s="27"/>
      <c r="E52" s="27"/>
      <c r="F52" s="100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83</v>
      </c>
      <c r="C53" s="38">
        <f t="shared" si="0"/>
        <v>2167.5957600000002</v>
      </c>
      <c r="D53" s="27">
        <v>0.46128999999999998</v>
      </c>
      <c r="E53" s="27">
        <v>1000</v>
      </c>
      <c r="F53" s="100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149</v>
      </c>
      <c r="C54" s="38">
        <f t="shared" si="0"/>
        <v>0</v>
      </c>
      <c r="D54" s="27"/>
      <c r="E54" s="27"/>
      <c r="F54" s="100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150</v>
      </c>
      <c r="C55" s="38">
        <f t="shared" si="0"/>
        <v>0</v>
      </c>
      <c r="D55" s="27"/>
      <c r="E55" s="27"/>
      <c r="F55" s="100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86</v>
      </c>
      <c r="C56" s="38">
        <f t="shared" si="0"/>
        <v>0</v>
      </c>
      <c r="D56" s="27"/>
      <c r="E56" s="27"/>
      <c r="F56" s="100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119</v>
      </c>
      <c r="C57" s="38">
        <f t="shared" si="0"/>
        <v>0</v>
      </c>
      <c r="D57" s="27"/>
      <c r="E57" s="27"/>
      <c r="F57" s="100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 t="s">
        <v>120</v>
      </c>
      <c r="C58" s="38">
        <f t="shared" si="0"/>
        <v>2239.0533999999998</v>
      </c>
      <c r="D58" s="27">
        <v>-14.781594999999999</v>
      </c>
      <c r="E58" s="27">
        <v>-32996</v>
      </c>
      <c r="F58" s="100"/>
      <c r="G58" s="46"/>
      <c r="H58" s="21">
        <v>74.66</v>
      </c>
      <c r="I58" s="21">
        <v>29.99</v>
      </c>
      <c r="J58" s="21">
        <v>-1103.5899999999999</v>
      </c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100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100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100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100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100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100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100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100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100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100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100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100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100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100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100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100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100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100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100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100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100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100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100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100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100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100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100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100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100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100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100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100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100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100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100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100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100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100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100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100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100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100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100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100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100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100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100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100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100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100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100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100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100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100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100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100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100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100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100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100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100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100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100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100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100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100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100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100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100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100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100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100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100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100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100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100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100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100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100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100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100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100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100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100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100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100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100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100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100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100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100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100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100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100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100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100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100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100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100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100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100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100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100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100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100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100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100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100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100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100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100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100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100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100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100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100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100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100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100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100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100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100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100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100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100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100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100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100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100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100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100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100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100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100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100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100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100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100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100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100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100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100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100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100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100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100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100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100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100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100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100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100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100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100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100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100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100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100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100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100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100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100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100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100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100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100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100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100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100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100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100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100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100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100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100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100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100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100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100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100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100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100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100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100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100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100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100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100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100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100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100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100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100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100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100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100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100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100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100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100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100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100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100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100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100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100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100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100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100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100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100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100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100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100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100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100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100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100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100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100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100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100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100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100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100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100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100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100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100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100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100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100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100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100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100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100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100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100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100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100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100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100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100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100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100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100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100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100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100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100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100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100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100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100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100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100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100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100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100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100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100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100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100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100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100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100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100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100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100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100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100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100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100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100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100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100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100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100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100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100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100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100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100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100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100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100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100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100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100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100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100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100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100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100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100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100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100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100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100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100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100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100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100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100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100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100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100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100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100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100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100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100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100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100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100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100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100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100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100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100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100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100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100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100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100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100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100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100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100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100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100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100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100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100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100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100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100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100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100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100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100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100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100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100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100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100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100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100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100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100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100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100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100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100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100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100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100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100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100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100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100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100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100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100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100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100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100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100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100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100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100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100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100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100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100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100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100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100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100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100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100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100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100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100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100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100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100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100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100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100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100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100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100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100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100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100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100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100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100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100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100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100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100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100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100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100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100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100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100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100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100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100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100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100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100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100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100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100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100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100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100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100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100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100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100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100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100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100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100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100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100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100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100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100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100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100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100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100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100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100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100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100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100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100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100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100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100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2890.TW</vt:lpstr>
      <vt:lpstr>2891.TW</vt:lpstr>
      <vt:lpstr>VT</vt:lpstr>
      <vt:lpstr>00692.TW</vt:lpstr>
      <vt:lpstr>BND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2025-10-10T17:29:59Z</dcterms:modified>
  <dc:language>en-US</dc:language>
</cp:coreProperties>
</file>