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457D026D-7031-45AD-A825-BF37DAA0DB2A}" xr6:coauthVersionLast="47" xr6:coauthVersionMax="47" xr10:uidLastSave="{00000000-0000-0000-0000-000000000000}"/>
  <bookViews>
    <workbookView xWindow="-110" yWindow="-110" windowWidth="19420" windowHeight="11500" tabRatio="679" activeTab="4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4" i="7"/>
  <c r="G3" i="7" s="1"/>
  <c r="J3" i="7"/>
  <c r="I3" i="7"/>
  <c r="F3" i="7"/>
  <c r="E3" i="7"/>
  <c r="A3" i="7" s="1"/>
  <c r="D3" i="7"/>
  <c r="O3" i="1" s="1"/>
  <c r="C3" i="7"/>
  <c r="B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D3" i="6"/>
  <c r="O2" i="1" s="1"/>
  <c r="C3" i="6"/>
  <c r="B3" i="6"/>
  <c r="A3" i="6"/>
  <c r="F3" i="5"/>
  <c r="E3" i="5"/>
  <c r="D3" i="5"/>
  <c r="A3" i="5" s="1"/>
  <c r="B3" i="5"/>
  <c r="F3" i="4"/>
  <c r="E3" i="4"/>
  <c r="D3" i="4"/>
  <c r="B3" i="4"/>
  <c r="F3" i="3"/>
  <c r="E3" i="3"/>
  <c r="D3" i="3"/>
  <c r="K2" i="1" s="1"/>
  <c r="B3" i="3"/>
  <c r="A3" i="3"/>
  <c r="A10" i="2"/>
  <c r="G10" i="1"/>
  <c r="C7" i="1"/>
  <c r="C10" i="1" s="1"/>
  <c r="K3" i="1"/>
  <c r="A3" i="2" l="1"/>
  <c r="E10" i="2" s="1"/>
  <c r="G4" i="5"/>
  <c r="G3" i="5" s="1"/>
  <c r="K4" i="1"/>
  <c r="K10" i="1"/>
  <c r="B3" i="2" s="1"/>
  <c r="G4" i="4"/>
  <c r="G3" i="4" s="1"/>
  <c r="C4" i="2"/>
  <c r="C3" i="2" s="1"/>
  <c r="O10" i="1"/>
  <c r="B10" i="2" s="1"/>
  <c r="C11" i="2" s="1"/>
  <c r="C10" i="2" s="1"/>
  <c r="G4" i="3"/>
  <c r="G3" i="3" s="1"/>
  <c r="A3" i="4"/>
  <c r="G4" i="6"/>
  <c r="G3" i="6" s="1"/>
  <c r="A12" i="1" l="1"/>
  <c r="F10" i="2"/>
  <c r="G11" i="2" s="1"/>
  <c r="G10" i="2" s="1"/>
  <c r="C16" i="1" l="1"/>
  <c r="A16" i="1"/>
</calcChain>
</file>

<file path=xl/sharedStrings.xml><?xml version="1.0" encoding="utf-8"?>
<sst xmlns="http://schemas.openxmlformats.org/spreadsheetml/2006/main" count="303" uniqueCount="125">
  <si>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</si>
  <si>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</si>
  <si>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</si>
  <si>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</si>
  <si>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</si>
  <si>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</si>
  <si>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</si>
  <si>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</si>
  <si>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</si>
  <si>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</si>
  <si>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</si>
  <si>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</si>
  <si>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</si>
  <si>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</si>
  <si>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</si>
  <si>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</si>
  <si>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</si>
  <si>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</si>
  <si>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</si>
  <si>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</si>
  <si>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</si>
  <si>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</si>
  <si>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</si>
  <si>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</si>
  <si>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</si>
  <si>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</si>
  <si>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</si>
  <si>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</si>
  <si>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</si>
  <si>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</si>
  <si>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</si>
  <si>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</si>
  <si>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</si>
  <si>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</si>
  <si>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</si>
  <si>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</si>
  <si>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</si>
  <si>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</si>
  <si>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93.35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</si>
  <si>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</si>
  <si>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</si>
  <si>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</si>
  <si>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</si>
  <si>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</si>
  <si>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</si>
  <si>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</si>
  <si>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</si>
  <si>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</si>
  <si>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</si>
  <si>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</si>
  <si>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</si>
  <si>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</si>
  <si>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</si>
  <si>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</si>
  <si>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</si>
  <si>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</si>
  <si>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</si>
  <si>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</si>
  <si>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</si>
  <si>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</si>
  <si>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</si>
  <si>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</si>
  <si>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</si>
  <si>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</si>
  <si>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</si>
  <si>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</si>
  <si>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</si>
  <si>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</si>
  <si>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</si>
  <si>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</si>
  <si>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</si>
  <si>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</si>
  <si>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</si>
  <si>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</si>
  <si>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</si>
  <si>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</si>
  <si>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00692.TW</t>
  </si>
  <si>
    <t>37.11</t>
  </si>
  <si>
    <t>2023.08.18</t>
  </si>
  <si>
    <t>2023.10.24</t>
  </si>
  <si>
    <t>2024.01.17</t>
  </si>
  <si>
    <t>2890.TW</t>
  </si>
  <si>
    <t>20.30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</si>
  <si>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</si>
  <si>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</si>
  <si>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</si>
  <si>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</si>
  <si>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</si>
  <si>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</si>
  <si>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</si>
  <si>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</si>
  <si>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</si>
  <si>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73.82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</si>
  <si>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</si>
  <si>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</si>
  <si>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</si>
  <si>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</si>
  <si>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</si>
  <si>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</si>
  <si>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</si>
  <si>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</si>
  <si>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</si>
  <si>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</si>
  <si>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</si>
  <si>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</si>
  <si>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</si>
  <si>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</si>
  <si>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</si>
  <si>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</si>
  <si>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</si>
  <si>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</si>
  <si>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</si>
  <si>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</si>
  <si>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</si>
  <si>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</si>
  <si>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</si>
  <si>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105.7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</si>
  <si>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</si>
  <si>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</si>
  <si>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</si>
  <si>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</si>
  <si>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</si>
  <si>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</si>
  <si>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</si>
  <si>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2025.04.07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</si>
</sst>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97702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55562.760149999995</v>
      </c>
      <c r="L2" s="51"/>
      <c r="M2" s="83" t="s">
        <v>6</v>
      </c>
      <c r="N2" s="77"/>
      <c r="O2" s="54">
        <f>BND!H3*BND!D3</f>
        <v>993.2661859000001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61565.78688</v>
      </c>
      <c r="L3" s="40"/>
      <c r="M3" s="80" t="s">
        <v>9</v>
      </c>
      <c r="N3" s="81"/>
      <c r="O3" s="39">
        <f>VT!H3*VT!D3</f>
        <v>3231.816609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88424.627899999992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0.66150000000000009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218302.66149999999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221853.17492999998</v>
      </c>
      <c r="L10" s="66"/>
      <c r="M10" s="48" t="s">
        <v>17</v>
      </c>
      <c r="N10" s="49"/>
      <c r="O10" s="70">
        <f>SUM(O2:P9)*投資!G2</f>
        <v>139744.61344131752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579900.44987131748</v>
      </c>
      <c r="B12" s="44"/>
      <c r="C12" s="60">
        <v>4420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575480.44987131748</v>
      </c>
      <c r="B16" s="44"/>
      <c r="C16" s="69">
        <f>C12/A12</f>
        <v>7.6219978808100908E-3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33.075000000000003</v>
      </c>
    </row>
    <row r="3" spans="1:10" ht="17.25" customHeight="1">
      <c r="A3" s="96">
        <f>('006208.TW'!E3+'00692.TW'!E3+'2890.TW'!E3)-('006208.TW'!F3+'00692.TW'!F3+'2890.TW'!F3)-E2+7345</f>
        <v>189794</v>
      </c>
      <c r="B3" s="96">
        <f>總資產!K10</f>
        <v>221853.17492999998</v>
      </c>
      <c r="C3" s="8">
        <f>C4/A3</f>
        <v>0.1689156397462511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32059.174929999979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133344</v>
      </c>
      <c r="B10" s="96">
        <f>總資產!O10</f>
        <v>139744.61344131752</v>
      </c>
      <c r="C10" s="8">
        <f>C11/A10</f>
        <v>4.8000760749021452E-2</v>
      </c>
      <c r="D10" s="6"/>
      <c r="E10" s="96">
        <f>A3+A10</f>
        <v>323138</v>
      </c>
      <c r="F10" s="96">
        <f>B3+B10</f>
        <v>361597.7883713175</v>
      </c>
      <c r="G10" s="8">
        <f>G11/E10</f>
        <v>0.11901970171046888</v>
      </c>
    </row>
    <row r="11" spans="1:10" ht="18" customHeight="1">
      <c r="A11" s="97"/>
      <c r="B11" s="97"/>
      <c r="C11" s="31">
        <f>B10-A10</f>
        <v>6400.6134413175168</v>
      </c>
      <c r="D11" s="6"/>
      <c r="E11" s="97"/>
      <c r="F11" s="97"/>
      <c r="G11" s="33">
        <f>F10-E10</f>
        <v>38459.788371317496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39" sqref="E3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89.497487437185924</v>
      </c>
      <c r="B3" s="103">
        <f>E3/D3</f>
        <v>90.845896147403678</v>
      </c>
      <c r="C3" s="115" t="s">
        <v>38</v>
      </c>
      <c r="D3" s="110">
        <f>SUM(D7:D505)</f>
        <v>597</v>
      </c>
      <c r="E3" s="113">
        <f>SUM(E7:E505)</f>
        <v>54235</v>
      </c>
      <c r="F3" s="113">
        <f>SUM(F6:G505)</f>
        <v>805</v>
      </c>
      <c r="G3" s="8">
        <f>G4/E3</f>
        <v>4.2407117175255776E-2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2299.9499999999971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124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4" zoomScaleNormal="100" workbookViewId="0">
      <selection activeCell="E35" sqref="E3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31.893028846153847</v>
      </c>
      <c r="B3" s="103">
        <f>E3/D3</f>
        <v>33.543269230769234</v>
      </c>
      <c r="C3" s="115" t="s">
        <v>77</v>
      </c>
      <c r="D3" s="110">
        <f>SUM(D7:D505)</f>
        <v>1664</v>
      </c>
      <c r="E3" s="113">
        <f>SUM(E7:E505)</f>
        <v>55816</v>
      </c>
      <c r="F3" s="113">
        <f>SUM(F6:G505)</f>
        <v>2746</v>
      </c>
      <c r="G3" s="8">
        <f>G4/E3</f>
        <v>0.15552959724810092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8681.0400000000009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78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79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80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124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abSelected="1" topLeftCell="A25" zoomScaleNormal="100" workbookViewId="0">
      <selection activeCell="E37" sqref="E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17.453192950331882</v>
      </c>
      <c r="B3" s="103">
        <f>E3/D3</f>
        <v>18.387045090409703</v>
      </c>
      <c r="C3" s="116" t="s">
        <v>82</v>
      </c>
      <c r="D3" s="110">
        <f>SUM(D7:D505)</f>
        <v>4369</v>
      </c>
      <c r="E3" s="113">
        <f>SUM(E7:E505)</f>
        <v>80333</v>
      </c>
      <c r="F3" s="113">
        <f>SUM(F6:G505)</f>
        <v>4080</v>
      </c>
      <c r="G3" s="8">
        <f>G4/E3</f>
        <v>0.1548267835136245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12437.699999999997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78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88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89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124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33" zoomScaleNormal="100" workbookViewId="0">
      <selection activeCell="M45" sqref="M4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90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>
      <c r="A3" s="100">
        <f>(E3-F3)/D3</f>
        <v>2241.579398963006</v>
      </c>
      <c r="B3" s="103">
        <f>E3/D3</f>
        <v>2304.2315468800452</v>
      </c>
      <c r="C3" s="116">
        <f>H3*I3</f>
        <v>2441.5965000000001</v>
      </c>
      <c r="D3" s="110">
        <f>SUM(D7:D505)</f>
        <v>13.455245000000003</v>
      </c>
      <c r="E3" s="113">
        <f>SUM(E7:E505)</f>
        <v>31004</v>
      </c>
      <c r="F3" s="113">
        <f>SUM(F6:G505)</f>
        <v>843</v>
      </c>
      <c r="G3" s="8">
        <f>G4/E3</f>
        <v>8.6804254245984702E-2</v>
      </c>
      <c r="H3" s="105" t="s">
        <v>92</v>
      </c>
      <c r="I3" s="109">
        <f>投資!G2</f>
        <v>33.075000000000003</v>
      </c>
      <c r="J3" s="106">
        <f>SUM(J7:J505)</f>
        <v>965.88000000000011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2691.2790986425098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96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97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97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98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99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100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101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102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103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104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105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106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107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108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109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110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111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112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113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114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115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F35" sqref="F35:G3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90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>
      <c r="A3" s="100">
        <f>(E3-F3)/D3</f>
        <v>3374.7097745669143</v>
      </c>
      <c r="B3" s="103">
        <f>E3/D3</f>
        <v>3434.4637530142727</v>
      </c>
      <c r="C3" s="115">
        <f>H3*I3</f>
        <v>3496.0275000000006</v>
      </c>
      <c r="D3" s="110">
        <f>SUM(D7:D505)</f>
        <v>30.575369999999999</v>
      </c>
      <c r="E3" s="113">
        <f>SUM(E7:E505)</f>
        <v>105010</v>
      </c>
      <c r="F3" s="113">
        <f>SUM(F6:G505)</f>
        <v>1827</v>
      </c>
      <c r="G3" s="8">
        <f>G4/E3</f>
        <v>3.532362958456358E-2</v>
      </c>
      <c r="H3" s="105" t="s">
        <v>116</v>
      </c>
      <c r="I3" s="118">
        <f>投資!G2</f>
        <v>33.075000000000003</v>
      </c>
      <c r="J3" s="106">
        <f>SUM(J7:J505)</f>
        <v>3256.9299999999994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3709.3343426750216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117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117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118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119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101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120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121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122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 t="s">
        <v>123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97:G97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2025-04-07T13:45:35Z</dcterms:modified>
  <dc:language>en-US</dc:language>
</cp:coreProperties>
</file>