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970EA02317C82D402F8520F5DDBF2345A86AAE6D" xr6:coauthVersionLast="47" xr6:coauthVersionMax="47" xr10:uidLastSave="{F8B44081-5621-4433-918D-DE2A2601DB94}"/>
  <bookViews>
    <workbookView xWindow="-120" yWindow="-120" windowWidth="29040" windowHeight="1572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C3" i="8"/>
  <c r="G4" i="8" s="1"/>
  <c r="G3" i="8" s="1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A3" i="7" s="1"/>
  <c r="D3" i="7"/>
  <c r="F3" i="6"/>
  <c r="E3" i="6"/>
  <c r="D3" i="6"/>
  <c r="F3" i="5"/>
  <c r="E3" i="5"/>
  <c r="G4" i="5" s="1"/>
  <c r="G3" i="5" s="1"/>
  <c r="D3" i="5"/>
  <c r="B3" i="5"/>
  <c r="F3" i="4"/>
  <c r="A3" i="4" s="1"/>
  <c r="E3" i="4"/>
  <c r="D3" i="4"/>
  <c r="G4" i="4" s="1"/>
  <c r="G3" i="4" s="1"/>
  <c r="F3" i="3"/>
  <c r="E3" i="3"/>
  <c r="B3" i="3" s="1"/>
  <c r="D3" i="3"/>
  <c r="K2" i="1" s="1"/>
  <c r="G10" i="1"/>
  <c r="C10" i="1"/>
  <c r="C7" i="1"/>
  <c r="K4" i="1"/>
  <c r="O3" i="1"/>
  <c r="O2" i="1"/>
  <c r="O10" i="1" s="1"/>
  <c r="B10" i="2" s="1"/>
  <c r="C11" i="2" s="1"/>
  <c r="C10" i="2" s="1"/>
  <c r="A3" i="6" l="1"/>
  <c r="B3" i="6"/>
  <c r="G4" i="7"/>
  <c r="G3" i="7" s="1"/>
  <c r="A3" i="5"/>
  <c r="K5" i="1"/>
  <c r="B3" i="7"/>
  <c r="G4" i="6"/>
  <c r="G3" i="6" s="1"/>
  <c r="G4" i="3"/>
  <c r="G3" i="3" s="1"/>
  <c r="B3" i="4"/>
  <c r="K3" i="1"/>
  <c r="K10" i="1" s="1"/>
  <c r="A3" i="2"/>
  <c r="E10" i="2" s="1"/>
  <c r="A3" i="3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<sst xmlns="http://schemas.openxmlformats.org/spreadsheetml/2006/main" count="295" uniqueCount="114">
  <si>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</si>
  <si>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</si>
  <si>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</si>
  <si>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</si>
  <si>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</si>
  <si>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</si>
  <si>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</si>
  <si>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</si>
  <si>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</si>
  <si>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</si>
  <si>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</si>
  <si>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</si>
  <si>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</si>
  <si>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</si>
  <si>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</si>
  <si>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</si>
  <si>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</si>
  <si>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</si>
  <si>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</si>
  <si>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</si>
  <si>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</si>
  <si>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</si>
  <si>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</si>
  <si>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</si>
  <si>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</si>
  <si>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</si>
  <si>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</si>
  <si>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</si>
  <si>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</si>
  <si>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</si>
  <si>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</si>
  <si>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</si>
  <si>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</si>
  <si>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</si>
  <si>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</si>
  <si>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</si>
  <si>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</si>
  <si>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</si>
  <si>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</si>
  <si>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</si>
  <si>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</si>
  <si>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110.55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</si>
  <si>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</si>
  <si>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</si>
  <si>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</si>
  <si>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</si>
  <si>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</si>
  <si>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</si>
  <si>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</si>
  <si>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</si>
  <si>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</si>
  <si>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</si>
  <si>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</si>
  <si>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</si>
  <si>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</si>
  <si>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</si>
  <si>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</si>
  <si>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</si>
  <si>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</si>
  <si>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</si>
  <si>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</si>
  <si>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</si>
  <si>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</si>
  <si>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</si>
  <si>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</si>
  <si>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</si>
  <si>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</si>
  <si>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</si>
  <si>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</si>
  <si>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</si>
  <si>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</si>
  <si>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</si>
  <si>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44.29</t>
  </si>
  <si>
    <t>2023.08.18</t>
  </si>
  <si>
    <t>2023.10.24</t>
  </si>
  <si>
    <t>2024.01.17</t>
  </si>
  <si>
    <t>00878.TW</t>
  </si>
  <si>
    <t>22.95</t>
  </si>
  <si>
    <t>2024.03.25</t>
  </si>
  <si>
    <t>2024.06.13</t>
  </si>
  <si>
    <t>2024.09.16</t>
  </si>
  <si>
    <t>2890.TW</t>
  </si>
  <si>
    <t>24.25</t>
  </si>
  <si>
    <t>2023.09.13</t>
  </si>
  <si>
    <t>2023.10.25</t>
  </si>
  <si>
    <t>2023.10.31</t>
  </si>
  <si>
    <t>2023.12.07</t>
  </si>
  <si>
    <t>USD</t>
  </si>
  <si>
    <t>目前匯率</t>
  </si>
  <si>
    <t>75.06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</si>
  <si>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</si>
  <si>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</si>
  <si>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</si>
  <si>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</si>
  <si>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</si>
  <si>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</si>
  <si>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</si>
  <si>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</si>
  <si>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</si>
  <si>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</si>
  <si>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</si>
  <si>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</si>
  <si>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</si>
  <si>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</si>
  <si>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</si>
  <si>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</si>
  <si>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</si>
  <si>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119.96</t>
  </si>
  <si>
    <t>2023.09.16</t>
  </si>
  <si>
    <t>2023.09.27</t>
  </si>
  <si>
    <t>2023.12.28</t>
  </si>
  <si>
    <t>2024.03.26</t>
  </si>
  <si>
    <t>2024.06.28</t>
  </si>
  <si>
    <t>2024.09.27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</si>
</sst>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R12" sqref="R12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42719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42764.719799999999</v>
      </c>
      <c r="L2" s="51"/>
      <c r="M2" s="83" t="s">
        <v>7</v>
      </c>
      <c r="N2" s="77"/>
      <c r="O2" s="54">
        <f>BND!H3*BND!D3</f>
        <v>820.47598110000013</v>
      </c>
      <c r="P2" s="51"/>
    </row>
    <row r="3" spans="1:26" ht="17.25" customHeight="1" x14ac:dyDescent="0.25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65749.966570000004</v>
      </c>
      <c r="L3" s="40"/>
      <c r="M3" s="80" t="s">
        <v>10</v>
      </c>
      <c r="N3" s="81"/>
      <c r="O3" s="39">
        <f>VT!H3*VT!D3</f>
        <v>3118.5353415999998</v>
      </c>
      <c r="P3" s="40"/>
    </row>
    <row r="4" spans="1:26" ht="15.75" customHeight="1" x14ac:dyDescent="0.25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8122.80825</v>
      </c>
      <c r="L4" s="40"/>
      <c r="M4" s="80"/>
      <c r="N4" s="81"/>
      <c r="O4" s="39"/>
      <c r="P4" s="40"/>
    </row>
    <row r="5" spans="1:26" ht="16.5" customHeight="1" x14ac:dyDescent="0.25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96104.568750000006</v>
      </c>
      <c r="L5" s="40"/>
      <c r="M5" s="80"/>
      <c r="N5" s="81"/>
      <c r="O5" s="39"/>
      <c r="P5" s="40"/>
    </row>
    <row r="6" spans="1:26" ht="17.25" customHeight="1" x14ac:dyDescent="0.25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13542</v>
      </c>
      <c r="L6" s="40"/>
      <c r="M6" s="53"/>
      <c r="N6" s="46"/>
      <c r="O6" s="39"/>
      <c r="P6" s="40"/>
    </row>
    <row r="7" spans="1:26" ht="17.25" customHeight="1" x14ac:dyDescent="0.25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18</v>
      </c>
      <c r="B8" s="46"/>
      <c r="C8" s="41">
        <v>354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19</v>
      </c>
      <c r="B9" s="56"/>
      <c r="C9" s="86">
        <v>3395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20</v>
      </c>
      <c r="B10" s="49"/>
      <c r="C10" s="70">
        <f>SUM(C2:D9)</f>
        <v>109690</v>
      </c>
      <c r="D10" s="66"/>
      <c r="E10" s="48" t="s">
        <v>20</v>
      </c>
      <c r="F10" s="49"/>
      <c r="G10" s="70">
        <f>SUM(G2:H9)*投資!G2</f>
        <v>24510.8413</v>
      </c>
      <c r="H10" s="66"/>
      <c r="I10" s="48" t="s">
        <v>20</v>
      </c>
      <c r="J10" s="49"/>
      <c r="K10" s="70">
        <f>SUM(K2:L9)</f>
        <v>226284.06337000002</v>
      </c>
      <c r="L10" s="66"/>
      <c r="M10" s="48" t="s">
        <v>20</v>
      </c>
      <c r="N10" s="49"/>
      <c r="O10" s="70">
        <f>SUM(O2:P9)*投資!G2</f>
        <v>125280.25511847351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485765.15978847351</v>
      </c>
      <c r="B12" s="44"/>
      <c r="C12" s="60">
        <v>10138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475627.15978847351</v>
      </c>
      <c r="B16" s="44"/>
      <c r="C16" s="69">
        <f>C12/A12</f>
        <v>2.0870166984422255E-2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31.805</v>
      </c>
    </row>
    <row r="3" spans="1:10" ht="17.25" customHeight="1" x14ac:dyDescent="0.3">
      <c r="A3" s="96">
        <f>('006208.TW'!E3+'00692.TW'!E3+'00878.TW'!E3+'2890.TW'!E3)-('006208.TW'!F3+'00692.TW'!F3+'00878.TW'!F3+'2890.TW'!F3)-E2+7345</f>
        <v>159102</v>
      </c>
      <c r="B3" s="96">
        <f>總資產!K10</f>
        <v>226284.06337000002</v>
      </c>
      <c r="C3" s="8">
        <f>C4/A3</f>
        <v>0.42225781806639778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67182.063370000018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 x14ac:dyDescent="0.3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 x14ac:dyDescent="0.3">
      <c r="A10" s="96">
        <f>(BND!E3+VT!E3)-(BND!F3+VT!F3)</f>
        <v>110797</v>
      </c>
      <c r="B10" s="96">
        <f>總資產!O10</f>
        <v>125280.25511847351</v>
      </c>
      <c r="C10" s="8">
        <f>C11/A10</f>
        <v>0.13071883822191491</v>
      </c>
      <c r="D10" s="6"/>
      <c r="E10" s="96">
        <f>A3+A10</f>
        <v>269899</v>
      </c>
      <c r="F10" s="96">
        <f>B3+B10</f>
        <v>351564.31848847354</v>
      </c>
      <c r="G10" s="8">
        <f>G11/E10</f>
        <v>0.3025773288840401</v>
      </c>
    </row>
    <row r="11" spans="1:10" ht="18" customHeight="1" x14ac:dyDescent="0.3">
      <c r="A11" s="97"/>
      <c r="B11" s="97"/>
      <c r="C11" s="31">
        <f>B10-A10</f>
        <v>14483.255118473506</v>
      </c>
      <c r="D11" s="6"/>
      <c r="E11" s="97"/>
      <c r="F11" s="97"/>
      <c r="G11" s="33">
        <f>F10-E10</f>
        <v>81665.318488473538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0.37511585094902561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11818.400000000001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27" sqref="F27:G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0.40748883766328159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19621.809999999998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L22" sqref="L2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21.109859154929577</v>
      </c>
      <c r="B3" s="103">
        <f>E3/D3</f>
        <v>21.8</v>
      </c>
      <c r="C3" s="115" t="s">
        <v>77</v>
      </c>
      <c r="D3" s="110">
        <f>SUM(D7:D505)</f>
        <v>355</v>
      </c>
      <c r="E3" s="113">
        <f>SUM(E7:E505)</f>
        <v>7739</v>
      </c>
      <c r="F3" s="113">
        <f>SUM(F6:G505)</f>
        <v>245</v>
      </c>
      <c r="G3" s="8">
        <f>G4/E3</f>
        <v>8.4410130507817552E-2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653.25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="115" zoomScaleNormal="115" workbookViewId="0">
      <selection activeCell="N16" sqref="N1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16.897106918238993</v>
      </c>
      <c r="B3" s="103">
        <f>E3/D3</f>
        <v>17.923522012578616</v>
      </c>
      <c r="C3" s="116" t="s">
        <v>82</v>
      </c>
      <c r="D3" s="110">
        <f>SUM(D7:D505)</f>
        <v>3975</v>
      </c>
      <c r="E3" s="113">
        <f>SUM(E7:E505)</f>
        <v>71246</v>
      </c>
      <c r="F3" s="113">
        <f>SUM(F6:G505)</f>
        <v>4080</v>
      </c>
      <c r="G3" s="8">
        <f>G4/E3</f>
        <v>0.41023706594054404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29227.75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113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7" sqref="F37:G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87</v>
      </c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88</v>
      </c>
      <c r="J2" s="28" t="s">
        <v>29</v>
      </c>
    </row>
    <row r="3" spans="1:10" ht="18.75" customHeight="1" x14ac:dyDescent="0.3">
      <c r="A3" s="100">
        <f>(E3-F3)/D3</f>
        <v>2244.2727909369141</v>
      </c>
      <c r="B3" s="103">
        <f>E3/D3</f>
        <v>2287.4529946431844</v>
      </c>
      <c r="C3" s="116">
        <f>H3*I3</f>
        <v>2387.2833000000001</v>
      </c>
      <c r="D3" s="110">
        <f>SUM(D7:D505)</f>
        <v>10.930935000000002</v>
      </c>
      <c r="E3" s="113">
        <f>SUM(E7:E505)</f>
        <v>25004</v>
      </c>
      <c r="F3" s="113">
        <f>SUM(F6:G505)</f>
        <v>472</v>
      </c>
      <c r="G3" s="8">
        <f>G4/E3</f>
        <v>6.2519540029015469E-2</v>
      </c>
      <c r="H3" s="105" t="s">
        <v>89</v>
      </c>
      <c r="I3" s="109">
        <f>投資!G2</f>
        <v>31.805</v>
      </c>
      <c r="J3" s="106">
        <f>SUM(J7:J505)</f>
        <v>781.83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1563.2385788855026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90</v>
      </c>
      <c r="J5" s="101" t="s">
        <v>91</v>
      </c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92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93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94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94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95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96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97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98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99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100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101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102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103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104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105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106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7" sqref="J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87</v>
      </c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88</v>
      </c>
      <c r="J2" s="28" t="s">
        <v>29</v>
      </c>
    </row>
    <row r="3" spans="1:10" ht="18.75" customHeight="1" x14ac:dyDescent="0.3">
      <c r="A3" s="100">
        <f>(E3-F3)/D3</f>
        <v>3318.3364196509833</v>
      </c>
      <c r="B3" s="103">
        <f>E3/D3</f>
        <v>3346.9941676674439</v>
      </c>
      <c r="C3" s="115">
        <f>H3*I3</f>
        <v>3815.3277999999996</v>
      </c>
      <c r="D3" s="110">
        <f>SUM(D7:D505)</f>
        <v>25.996459999999999</v>
      </c>
      <c r="E3" s="113">
        <f>SUM(E7:E505)</f>
        <v>87010</v>
      </c>
      <c r="F3" s="113">
        <f>SUM(F6:G505)</f>
        <v>745</v>
      </c>
      <c r="G3" s="8">
        <f>G4/E3</f>
        <v>0.14848886955048832</v>
      </c>
      <c r="H3" s="105" t="s">
        <v>107</v>
      </c>
      <c r="I3" s="118">
        <f>投資!G2</f>
        <v>31.805</v>
      </c>
      <c r="J3" s="106">
        <f>SUM(J7:J505)</f>
        <v>2704.7899999999995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12920.016539587989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90</v>
      </c>
      <c r="J5" s="101" t="s">
        <v>91</v>
      </c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93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108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108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109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110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98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111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112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/>
      <c r="C27" s="38">
        <f t="shared" si="0"/>
        <v>0</v>
      </c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2024-09-27T00:17:29Z</dcterms:modified>
  <dc:language>en-US</dc:language>
</cp:coreProperties>
</file>