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F2880BC8-75AB-4011-94C2-633E7C87D2E8}" xr6:coauthVersionLast="47" xr6:coauthVersionMax="47" xr10:uidLastSave="{00000000-0000-0000-0000-000000000000}"/>
  <bookViews>
    <workbookView xWindow="-110" yWindow="-110" windowWidth="19420" windowHeight="11500" tabRatio="679" activeTab="7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D3" i="8"/>
  <c r="B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A10" i="2" s="1"/>
  <c r="D3" i="7"/>
  <c r="B3" i="7"/>
  <c r="F3" i="6"/>
  <c r="E3" i="6"/>
  <c r="A3" i="6" s="1"/>
  <c r="D3" i="6"/>
  <c r="B3" i="6" s="1"/>
  <c r="F3" i="5"/>
  <c r="E3" i="5"/>
  <c r="G4" i="5" s="1"/>
  <c r="G3" i="5" s="1"/>
  <c r="D3" i="5"/>
  <c r="F3" i="4"/>
  <c r="E3" i="4"/>
  <c r="G4" i="4" s="1"/>
  <c r="G3" i="4" s="1"/>
  <c r="D3" i="4"/>
  <c r="F3" i="3"/>
  <c r="E3" i="3"/>
  <c r="A3" i="2" s="1"/>
  <c r="D3" i="3"/>
  <c r="K2" i="1" s="1"/>
  <c r="K10" i="1" s="1"/>
  <c r="B3" i="2" s="1"/>
  <c r="G10" i="1"/>
  <c r="C7" i="1"/>
  <c r="C10" i="1" s="1"/>
  <c r="K5" i="1"/>
  <c r="K4" i="1"/>
  <c r="O3" i="1"/>
  <c r="K3" i="1"/>
  <c r="O2" i="1"/>
  <c r="O10" i="1" s="1"/>
  <c r="B10" i="2" s="1"/>
  <c r="A3" i="8" l="1"/>
  <c r="G4" i="8"/>
  <c r="G3" i="8" s="1"/>
  <c r="C11" i="2"/>
  <c r="C10" i="2" s="1"/>
  <c r="E10" i="2"/>
  <c r="A3" i="7"/>
  <c r="G4" i="7"/>
  <c r="G3" i="7" s="1"/>
  <c r="A12" i="1"/>
  <c r="A16" i="1"/>
  <c r="C16" i="1"/>
  <c r="F10" i="2"/>
  <c r="C4" i="2"/>
  <c r="C3" i="2" s="1"/>
  <c r="G4" i="6"/>
  <c r="G3" i="6" s="1"/>
  <c r="G4" i="3"/>
  <c r="G3" i="3" s="1"/>
  <c r="A3" i="4"/>
  <c r="B3" i="4"/>
  <c r="B3" i="3"/>
  <c r="B3" i="5"/>
  <c r="A3" i="3"/>
  <c r="A3" i="5"/>
  <c r="G11" i="2" l="1"/>
  <c r="G10" i="2" s="1"/>
</calcChain>
</file>

<file path=xl/sharedStrings.xml><?xml version="1.0" encoding="utf-8"?>
<sst xmlns="http://schemas.openxmlformats.org/spreadsheetml/2006/main" count="319" uniqueCount="121">
  <si>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</si>
  <si>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</si>
  <si>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</si>
  <si>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</si>
  <si>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</si>
  <si>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</si>
  <si>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</si>
  <si>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</si>
  <si>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</si>
  <si>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</si>
  <si>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</si>
  <si>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</si>
  <si>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</si>
  <si>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</si>
  <si>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</si>
  <si>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</si>
  <si>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</si>
  <si>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</si>
  <si>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</si>
  <si>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</si>
  <si>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</si>
  <si>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</si>
  <si>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</si>
  <si>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</si>
  <si>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</si>
  <si>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</si>
  <si>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</si>
  <si>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</si>
  <si>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</si>
  <si>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</si>
  <si>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</si>
  <si>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</si>
  <si>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</si>
  <si>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</si>
  <si>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</si>
  <si>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</si>
  <si>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</si>
  <si>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</si>
  <si>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</si>
  <si>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</si>
  <si>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</si>
  <si>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</si>
  <si>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</si>
  <si>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</si>
  <si>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</si>
  <si>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</si>
  <si>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</si>
  <si>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</si>
  <si>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</si>
  <si>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</si>
  <si>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</si>
  <si>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</si>
  <si>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</si>
  <si>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</si>
  <si>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</si>
  <si>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</si>
  <si>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</si>
  <si>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</si>
  <si>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</si>
  <si>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</si>
  <si>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</si>
  <si>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</si>
  <si>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</si>
  <si>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</si>
  <si>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</si>
  <si>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</si>
  <si>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</si>
  <si>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</si>
  <si>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</si>
  <si>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</si>
  <si>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</si>
  <si>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</si>
  <si>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</si>
  <si>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00692.TW</t>
  </si>
  <si>
    <t>44.94</t>
  </si>
  <si>
    <t>2023.08.18</t>
  </si>
  <si>
    <t>2023.10.24</t>
  </si>
  <si>
    <t>2024.01.17</t>
  </si>
  <si>
    <t>00878.TW</t>
  </si>
  <si>
    <t>22.35</t>
  </si>
  <si>
    <t>2024.03.25</t>
  </si>
  <si>
    <t>2024.06.13</t>
  </si>
  <si>
    <t>2024.09.16</t>
  </si>
  <si>
    <t>2890.TW</t>
  </si>
  <si>
    <t>24.45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</si>
  <si>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</si>
  <si>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</si>
  <si>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</si>
  <si>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</si>
  <si>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</si>
  <si>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</si>
  <si>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</si>
  <si>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</si>
  <si>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</si>
  <si>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73.71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</si>
  <si>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</si>
  <si>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</si>
  <si>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</si>
  <si>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</si>
  <si>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</si>
  <si>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</si>
  <si>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</si>
  <si>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</si>
  <si>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</si>
  <si>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</si>
  <si>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</si>
  <si>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</si>
  <si>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</si>
  <si>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</si>
  <si>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</si>
  <si>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</si>
  <si>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</si>
  <si>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</si>
  <si>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</si>
  <si>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123.07</t>
  </si>
  <si>
    <t>2023.09.16</t>
  </si>
  <si>
    <t>2023.09.27</t>
  </si>
  <si>
    <t>2023.12.28</t>
  </si>
  <si>
    <t>2024.03.26</t>
  </si>
  <si>
    <t>2024.06.28</t>
  </si>
  <si>
    <t>2024.12.06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</si>
</sst>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S12" sqref="S12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60302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48545.425499999998</v>
      </c>
      <c r="L2" s="51"/>
      <c r="M2" s="83" t="s">
        <v>6</v>
      </c>
      <c r="N2" s="77"/>
      <c r="O2" s="54">
        <f>BND!H3*BND!D3</f>
        <v>899.13411315000008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69627.249719999993</v>
      </c>
      <c r="L3" s="40"/>
      <c r="M3" s="80" t="s">
        <v>9</v>
      </c>
      <c r="N3" s="81"/>
      <c r="O3" s="39">
        <f>VT!H3*VT!D3</f>
        <v>3483.3018993999999</v>
      </c>
      <c r="P3" s="40"/>
    </row>
    <row r="4" spans="1:26" ht="15.75" customHeight="1">
      <c r="A4" s="47" t="s">
        <v>10</v>
      </c>
      <c r="B4" s="46"/>
      <c r="C4" s="41">
        <v>108229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9358.8389999999999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102601.31985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15640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0.02</f>
        <v>0.64670000000000005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18</v>
      </c>
      <c r="B10" s="49"/>
      <c r="C10" s="70">
        <f>SUM(C2:D9)</f>
        <v>169131.64670000001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245772.83406999998</v>
      </c>
      <c r="L10" s="66"/>
      <c r="M10" s="48" t="s">
        <v>18</v>
      </c>
      <c r="N10" s="49"/>
      <c r="O10" s="70">
        <f>SUM(O2:P9)*投資!G2</f>
        <v>141706.06846580424</v>
      </c>
      <c r="P10" s="66"/>
      <c r="Q10" s="1"/>
      <c r="R10" s="1"/>
      <c r="S10" s="1"/>
      <c r="T10" s="1"/>
    </row>
    <row r="11" spans="1:26" ht="31.5" customHeight="1" thickBot="1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556610.54923580424</v>
      </c>
      <c r="B12" s="44"/>
      <c r="C12" s="60">
        <v>5208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551402.54923580424</v>
      </c>
      <c r="B16" s="44"/>
      <c r="C16" s="69">
        <f>C12/A12</f>
        <v>9.356631862529911E-3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32.335000000000001</v>
      </c>
    </row>
    <row r="3" spans="1:10" ht="17.25" customHeight="1">
      <c r="A3" s="96">
        <f>('006208.TW'!E3+'00692.TW'!E3+'00878.TW'!E3+'2890.TW'!E3)-('006208.TW'!F3+'00692.TW'!F3+'00878.TW'!F3+'2890.TW'!F3)-E2+7345</f>
        <v>172160</v>
      </c>
      <c r="B3" s="96">
        <f>總資產!K10</f>
        <v>245772.83406999998</v>
      </c>
      <c r="C3" s="8">
        <f>C4/A3</f>
        <v>0.42758384101998131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73612.834069999983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>
      <c r="A10" s="96">
        <f>(BND!E3+VT!E3)-(BND!F3+VT!F3)</f>
        <v>122444</v>
      </c>
      <c r="B10" s="96">
        <f>總資產!O10</f>
        <v>141706.06846580424</v>
      </c>
      <c r="C10" s="8">
        <f>C11/A10</f>
        <v>0.15731328987785637</v>
      </c>
      <c r="D10" s="6"/>
      <c r="E10" s="96">
        <f>A3+A10</f>
        <v>294604</v>
      </c>
      <c r="F10" s="96">
        <f>B3+B10</f>
        <v>387478.9025358042</v>
      </c>
      <c r="G10" s="8">
        <f>G11/E10</f>
        <v>0.31525336565628503</v>
      </c>
    </row>
    <row r="11" spans="1:10" ht="18" customHeight="1">
      <c r="A11" s="97"/>
      <c r="B11" s="97"/>
      <c r="C11" s="31">
        <f>B10-A10</f>
        <v>19262.068465804245</v>
      </c>
      <c r="D11" s="6"/>
      <c r="E11" s="97"/>
      <c r="F11" s="97"/>
      <c r="G11" s="33">
        <f>F10-E10</f>
        <v>92874.902535804198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8" zoomScale="115" zoomScaleNormal="115" workbookViewId="0">
      <selection activeCell="F33" sqref="F33:G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82.333333333333329</v>
      </c>
      <c r="B3" s="103">
        <f>E3/D3</f>
        <v>84.209790209790214</v>
      </c>
      <c r="C3" s="115" t="s">
        <v>39</v>
      </c>
      <c r="D3" s="110">
        <f>SUM(D7:D505)</f>
        <v>429</v>
      </c>
      <c r="E3" s="113">
        <f>SUM(E7:E505)</f>
        <v>36126</v>
      </c>
      <c r="F3" s="113">
        <f>SUM(F6:G505)</f>
        <v>805</v>
      </c>
      <c r="G3" s="8">
        <f>G4/E3</f>
        <v>0.37010740187122848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13370.5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18" sqref="F18:G1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31.096525096525095</v>
      </c>
      <c r="B3" s="103">
        <f>E3/D3</f>
        <v>32.863577863577866</v>
      </c>
      <c r="C3" s="115" t="s">
        <v>74</v>
      </c>
      <c r="D3" s="110">
        <f>SUM(D7:D505)</f>
        <v>1554</v>
      </c>
      <c r="E3" s="113">
        <f>SUM(E7:E505)</f>
        <v>51070</v>
      </c>
      <c r="F3" s="113">
        <f>SUM(F6:G505)</f>
        <v>2746</v>
      </c>
      <c r="G3" s="8">
        <f>G4/E3</f>
        <v>0.42124065008811423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21512.759999999995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75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76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77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I27" sqref="I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78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20.861904761904761</v>
      </c>
      <c r="B3" s="103">
        <f>E3/D3</f>
        <v>21.942857142857143</v>
      </c>
      <c r="C3" s="115" t="s">
        <v>79</v>
      </c>
      <c r="D3" s="110">
        <f>SUM(D7:D505)</f>
        <v>420</v>
      </c>
      <c r="E3" s="113">
        <f>SUM(E7:E505)</f>
        <v>9216</v>
      </c>
      <c r="F3" s="113">
        <f>SUM(F6:G505)</f>
        <v>454</v>
      </c>
      <c r="G3" s="8">
        <f>G4/E3</f>
        <v>6.7816840277777776E-2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625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80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81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82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36">
        <v>22.32</v>
      </c>
      <c r="D30" s="27">
        <v>22</v>
      </c>
      <c r="E30" s="27">
        <v>492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36"/>
      <c r="D31" s="27"/>
      <c r="E31" s="27"/>
      <c r="F31" s="98">
        <v>209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7" zoomScale="115" zoomScaleNormal="115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17.275362318840578</v>
      </c>
      <c r="B3" s="103">
        <f>E3/D3</f>
        <v>18.244713708719409</v>
      </c>
      <c r="C3" s="116" t="s">
        <v>84</v>
      </c>
      <c r="D3" s="110">
        <f>SUM(D7:D505)</f>
        <v>4209</v>
      </c>
      <c r="E3" s="113">
        <f>SUM(E7:E505)</f>
        <v>76792</v>
      </c>
      <c r="F3" s="113">
        <f>SUM(F6:G505)</f>
        <v>4080</v>
      </c>
      <c r="G3" s="8">
        <f>G4/E3</f>
        <v>0.3932447390353162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30198.050000000003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75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85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86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87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88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89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90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91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33" zoomScale="115" zoomScaleNormal="115" workbookViewId="0">
      <selection activeCell="J42" sqref="J4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92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93</v>
      </c>
      <c r="J2" s="28" t="s">
        <v>27</v>
      </c>
    </row>
    <row r="3" spans="1:10" ht="18.75" customHeight="1">
      <c r="A3" s="100">
        <f>(E3-F3)/D3</f>
        <v>2247.8606588723883</v>
      </c>
      <c r="B3" s="103">
        <f>E3/D3</f>
        <v>2295.7363198782773</v>
      </c>
      <c r="C3" s="116">
        <f>H3*I3</f>
        <v>2383.4128499999997</v>
      </c>
      <c r="D3" s="110">
        <f>SUM(D7:D505)</f>
        <v>12.198265000000003</v>
      </c>
      <c r="E3" s="113">
        <f>SUM(E7:E505)</f>
        <v>28004</v>
      </c>
      <c r="F3" s="113">
        <f>SUM(F6:G505)</f>
        <v>584</v>
      </c>
      <c r="G3" s="8">
        <f>G4/E3</f>
        <v>5.9045191712085825E-2</v>
      </c>
      <c r="H3" s="105" t="s">
        <v>94</v>
      </c>
      <c r="I3" s="109">
        <f>投資!G2</f>
        <v>32.335000000000001</v>
      </c>
      <c r="J3" s="106">
        <f>SUM(J7:J505)</f>
        <v>874.75000000000011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1653.5015487052515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95</v>
      </c>
      <c r="J5" s="101" t="s">
        <v>96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98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99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99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85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100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101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102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103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104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105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106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107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108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109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110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111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112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113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120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abSelected="1" zoomScale="115" zoomScaleNormal="115" workbookViewId="0">
      <selection activeCell="J31" sqref="J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92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93</v>
      </c>
      <c r="J2" s="28" t="s">
        <v>27</v>
      </c>
    </row>
    <row r="3" spans="1:10" ht="18.75" customHeight="1">
      <c r="A3" s="100">
        <f>(E3-F3)/D3</f>
        <v>3357.3327887583905</v>
      </c>
      <c r="B3" s="103">
        <f>E3/D3</f>
        <v>3392.169568200592</v>
      </c>
      <c r="C3" s="115">
        <f>H3*I3</f>
        <v>3979.4684499999998</v>
      </c>
      <c r="D3" s="110">
        <f>SUM(D7:D505)</f>
        <v>28.303419999999999</v>
      </c>
      <c r="E3" s="113">
        <f>SUM(E7:E505)</f>
        <v>96010</v>
      </c>
      <c r="F3" s="113">
        <f>SUM(F6:G505)</f>
        <v>986</v>
      </c>
      <c r="G3" s="8">
        <f>G4/E3</f>
        <v>0.18340346752524722</v>
      </c>
      <c r="H3" s="105" t="s">
        <v>114</v>
      </c>
      <c r="I3" s="118">
        <f>投資!G2</f>
        <v>32.335000000000001</v>
      </c>
      <c r="J3" s="106">
        <f>SUM(J7:J505)</f>
        <v>2983.5599999999995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17608.566917098986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95</v>
      </c>
      <c r="J5" s="101" t="s">
        <v>96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98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103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89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120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2024-12-09T03:50:17Z</dcterms:modified>
  <dc:language>en-US</dc:language>
</cp:coreProperties>
</file>