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4810F40A-1C5D-4286-A599-0394986EC498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B3" i="8" s="1"/>
  <c r="D3" i="8"/>
  <c r="O3" i="1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A10" i="2" s="1"/>
  <c r="D3" i="7"/>
  <c r="F3" i="6"/>
  <c r="E3" i="6"/>
  <c r="A3" i="6" s="1"/>
  <c r="D3" i="6"/>
  <c r="K5" i="1" s="1"/>
  <c r="F3" i="5"/>
  <c r="E3" i="5"/>
  <c r="B3" i="5" s="1"/>
  <c r="D3" i="5"/>
  <c r="G4" i="5" s="1"/>
  <c r="G3" i="5" s="1"/>
  <c r="F3" i="4"/>
  <c r="E3" i="4"/>
  <c r="B3" i="4" s="1"/>
  <c r="D3" i="4"/>
  <c r="K3" i="1" s="1"/>
  <c r="F3" i="3"/>
  <c r="A3" i="3" s="1"/>
  <c r="E3" i="3"/>
  <c r="A3" i="2" s="1"/>
  <c r="E10" i="2" s="1"/>
  <c r="D3" i="3"/>
  <c r="K2" i="1" s="1"/>
  <c r="G10" i="1"/>
  <c r="C10" i="1"/>
  <c r="G4" i="7" l="1"/>
  <c r="G3" i="7" s="1"/>
  <c r="G4" i="3"/>
  <c r="G3" i="3" s="1"/>
  <c r="G4" i="8"/>
  <c r="G3" i="8" s="1"/>
  <c r="G4" i="6"/>
  <c r="G3" i="6" s="1"/>
  <c r="A3" i="4"/>
  <c r="A3" i="7"/>
  <c r="B3" i="7"/>
  <c r="B3" i="3"/>
  <c r="A3" i="5"/>
  <c r="G4" i="4"/>
  <c r="G3" i="4" s="1"/>
  <c r="O2" i="1"/>
  <c r="O10" i="1" s="1"/>
  <c r="B10" i="2" s="1"/>
  <c r="C11" i="2" s="1"/>
  <c r="C10" i="2" s="1"/>
  <c r="B3" i="6"/>
  <c r="A3" i="8"/>
  <c r="K4" i="1"/>
  <c r="K10" i="1" s="1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<sst xmlns="http://schemas.openxmlformats.org/spreadsheetml/2006/main" count="303" uniqueCount="115">
  <si>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</si>
  <si>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</si>
  <si>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</si>
  <si>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</si>
  <si>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</si>
  <si>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</si>
  <si>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</si>
  <si>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</si>
  <si>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</si>
  <si>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</si>
  <si>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</si>
  <si>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</si>
  <si>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</si>
  <si>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</si>
  <si>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</si>
  <si>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</si>
  <si>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</si>
  <si>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</si>
  <si>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</si>
  <si>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</si>
  <si>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</si>
  <si>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</si>
  <si>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</si>
  <si>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</si>
  <si>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</si>
  <si>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</si>
  <si>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</si>
  <si>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</si>
  <si>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</si>
  <si>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</si>
  <si>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</si>
  <si>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</si>
  <si>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</si>
  <si>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</si>
  <si>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</si>
  <si>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</si>
  <si>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</si>
  <si>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</si>
  <si>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</si>
  <si>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</si>
  <si>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115.90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</si>
  <si>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</si>
  <si>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</si>
  <si>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</si>
  <si>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</si>
  <si>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</si>
  <si>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</si>
  <si>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</si>
  <si>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</si>
  <si>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</si>
  <si>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</si>
  <si>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</si>
  <si>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</si>
  <si>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</si>
  <si>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</si>
  <si>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</si>
  <si>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</si>
  <si>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</si>
  <si>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</si>
  <si>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</si>
  <si>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</si>
  <si>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</si>
  <si>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</si>
  <si>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</si>
  <si>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</si>
  <si>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</si>
  <si>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</si>
  <si>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</si>
  <si>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</si>
  <si>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</si>
  <si>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</si>
  <si>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00692.TW</t>
  </si>
  <si>
    <t>46.20</t>
  </si>
  <si>
    <t>2023.08.18</t>
  </si>
  <si>
    <t>2023.10.24</t>
  </si>
  <si>
    <t>2024.01.17</t>
  </si>
  <si>
    <t>00878.TW</t>
  </si>
  <si>
    <t>23.12</t>
  </si>
  <si>
    <t>2024.03.25</t>
  </si>
  <si>
    <t>2024.06.13</t>
  </si>
  <si>
    <t>2024.09.16</t>
  </si>
  <si>
    <t>2890.TW</t>
  </si>
  <si>
    <t>24.00</t>
  </si>
  <si>
    <t>2023.09.13</t>
  </si>
  <si>
    <t>2023.10.25</t>
  </si>
  <si>
    <t>2023.10.31</t>
  </si>
  <si>
    <t>2023.12.07</t>
  </si>
  <si>
    <t>2024.09.27</t>
  </si>
  <si>
    <t>USD</t>
  </si>
  <si>
    <t>目前匯率</t>
  </si>
  <si>
    <t>73.84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</si>
  <si>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</si>
  <si>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</si>
  <si>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</si>
  <si>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</si>
  <si>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</si>
  <si>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</si>
  <si>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</si>
  <si>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</si>
  <si>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</si>
  <si>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</si>
  <si>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</si>
  <si>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</si>
  <si>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</si>
  <si>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</si>
  <si>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</si>
  <si>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</si>
  <si>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</si>
  <si>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</si>
  <si>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120.57</t>
  </si>
  <si>
    <t>2023.09.16</t>
  </si>
  <si>
    <t>2023.09.27</t>
  </si>
  <si>
    <t>2023.12.28</t>
  </si>
  <si>
    <t>2024.03.26</t>
  </si>
  <si>
    <t>2024.06.28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</si>
</sst>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J16" sqref="J16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62304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46452.024600000004</v>
      </c>
      <c r="L2" s="51"/>
      <c r="M2" s="83" t="s">
        <v>6</v>
      </c>
      <c r="N2" s="77"/>
      <c r="O2" s="54">
        <f>BND!H3*BND!D3</f>
        <v>838.12793480000016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69598.775399999999</v>
      </c>
      <c r="L3" s="40"/>
      <c r="M3" s="80" t="s">
        <v>9</v>
      </c>
      <c r="N3" s="81"/>
      <c r="O3" s="39">
        <f>VT!H3*VT!D3</f>
        <v>3228.4450163999995</v>
      </c>
      <c r="P3" s="40"/>
    </row>
    <row r="4" spans="1:26" ht="15.75" customHeight="1">
      <c r="A4" s="47" t="s">
        <v>10</v>
      </c>
      <c r="B4" s="46"/>
      <c r="C4" s="41">
        <v>88333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8690.0912800000006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200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97506.6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14760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0.64</f>
        <v>20.4864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1400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18</v>
      </c>
      <c r="B9" s="56"/>
      <c r="C9" s="86">
        <v>3462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19</v>
      </c>
      <c r="B10" s="49"/>
      <c r="C10" s="70">
        <f>SUM(C2:D9)</f>
        <v>155719.48639999999</v>
      </c>
      <c r="D10" s="66"/>
      <c r="E10" s="48" t="s">
        <v>19</v>
      </c>
      <c r="F10" s="49"/>
      <c r="G10" s="70">
        <f>SUM(G2:H9)*投資!G2</f>
        <v>0</v>
      </c>
      <c r="H10" s="66"/>
      <c r="I10" s="48" t="s">
        <v>19</v>
      </c>
      <c r="J10" s="49"/>
      <c r="K10" s="70">
        <f>SUM(K2:L9)</f>
        <v>237007.49128000002</v>
      </c>
      <c r="L10" s="66"/>
      <c r="M10" s="48" t="s">
        <v>19</v>
      </c>
      <c r="N10" s="49"/>
      <c r="O10" s="70">
        <f>SUM(O2:P9)*投資!G2</f>
        <v>130171.00016791199</v>
      </c>
      <c r="P10" s="66"/>
      <c r="Q10" s="1"/>
      <c r="R10" s="1"/>
      <c r="S10" s="1"/>
      <c r="T10" s="1"/>
    </row>
    <row r="11" spans="1:26" ht="31.5" customHeight="1" thickBot="1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522897.977847912</v>
      </c>
      <c r="B12" s="44"/>
      <c r="C12" s="60">
        <v>8923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513974.977847912</v>
      </c>
      <c r="B16" s="44"/>
      <c r="C16" s="69">
        <f>C12/A12</f>
        <v>1.7064514260935443E-2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32.01</v>
      </c>
    </row>
    <row r="3" spans="1:10" ht="17.25" customHeight="1">
      <c r="A3" s="96">
        <f>('006208.TW'!E3+'00692.TW'!E3+'00878.TW'!E3+'2890.TW'!E3)-('006208.TW'!F3+'00692.TW'!F3+'00878.TW'!F3+'2890.TW'!F3)-E2+7345</f>
        <v>164482</v>
      </c>
      <c r="B3" s="96">
        <f>總資產!K10</f>
        <v>237007.49128000002</v>
      </c>
      <c r="C3" s="8">
        <f>C4/A3</f>
        <v>0.44093269342542052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72525.491280000017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>
      <c r="A10" s="96">
        <f>(BND!E3+VT!E3)-(BND!F3+VT!F3)</f>
        <v>114502</v>
      </c>
      <c r="B10" s="96">
        <f>總資產!O10</f>
        <v>130171.00016791199</v>
      </c>
      <c r="C10" s="8">
        <f>C11/A10</f>
        <v>0.13684477273682547</v>
      </c>
      <c r="D10" s="6"/>
      <c r="E10" s="96">
        <f>A3+A10</f>
        <v>278984</v>
      </c>
      <c r="F10" s="96">
        <f>B3+B10</f>
        <v>367178.49144791201</v>
      </c>
      <c r="G10" s="8">
        <f>G11/E10</f>
        <v>0.31612741751466755</v>
      </c>
    </row>
    <row r="11" spans="1:10" ht="18" customHeight="1">
      <c r="A11" s="97"/>
      <c r="B11" s="97"/>
      <c r="C11" s="31">
        <f>B10-A10</f>
        <v>15669.000167911989</v>
      </c>
      <c r="D11" s="6"/>
      <c r="E11" s="97"/>
      <c r="F11" s="97"/>
      <c r="G11" s="33">
        <f>F10-E10</f>
        <v>88194.491447912005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2" zoomScale="115" zoomScaleNormal="115" workbookViewId="0">
      <selection activeCell="E30" sqref="E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81.119402985074629</v>
      </c>
      <c r="B3" s="103">
        <f>E3/D3</f>
        <v>82.191542288557216</v>
      </c>
      <c r="C3" s="115" t="s">
        <v>40</v>
      </c>
      <c r="D3" s="110">
        <f>SUM(D7:D505)</f>
        <v>402</v>
      </c>
      <c r="E3" s="113">
        <f>SUM(E7:E505)</f>
        <v>33041</v>
      </c>
      <c r="F3" s="113">
        <f>SUM(F6:G505)</f>
        <v>431</v>
      </c>
      <c r="G3" s="8">
        <f>G4/E3</f>
        <v>0.42316515843951463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13981.800000000003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70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7" zoomScale="115" zoomScaleNormal="115" workbookViewId="0">
      <selection activeCell="E27" sqref="E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31.297816015883519</v>
      </c>
      <c r="B3" s="103">
        <f>E3/D3</f>
        <v>32.506949040370614</v>
      </c>
      <c r="C3" s="115" t="s">
        <v>72</v>
      </c>
      <c r="D3" s="110">
        <f>SUM(D7:D505)</f>
        <v>1511</v>
      </c>
      <c r="E3" s="113">
        <f>SUM(E7:E505)</f>
        <v>49118</v>
      </c>
      <c r="F3" s="113">
        <f>SUM(F6:G505)</f>
        <v>1827</v>
      </c>
      <c r="G3" s="8">
        <f>G4/E3</f>
        <v>0.45843071786310513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22517.199999999997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28" sqref="E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21.198938992042439</v>
      </c>
      <c r="B3" s="103">
        <f>E3/D3</f>
        <v>21.848806366047747</v>
      </c>
      <c r="C3" s="115" t="s">
        <v>77</v>
      </c>
      <c r="D3" s="110">
        <f>SUM(D7:D505)</f>
        <v>377</v>
      </c>
      <c r="E3" s="113">
        <f>SUM(E7:E505)</f>
        <v>8237</v>
      </c>
      <c r="F3" s="113">
        <f>SUM(F6:G505)</f>
        <v>245</v>
      </c>
      <c r="G3" s="8">
        <f>G4/E3</f>
        <v>8.7925215491076819E-2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724.23999999999978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9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17.066993865030675</v>
      </c>
      <c r="B3" s="103">
        <f>E3/D3</f>
        <v>18.068220858895707</v>
      </c>
      <c r="C3" s="116" t="s">
        <v>82</v>
      </c>
      <c r="D3" s="110">
        <f>SUM(D7:D505)</f>
        <v>4075</v>
      </c>
      <c r="E3" s="113">
        <f>SUM(E7:E505)</f>
        <v>73628</v>
      </c>
      <c r="F3" s="113">
        <f>SUM(F6:G505)</f>
        <v>4080</v>
      </c>
      <c r="G3" s="8">
        <f>G4/E3</f>
        <v>0.38371271798772205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28252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37" sqref="J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6</v>
      </c>
      <c r="G1" s="46"/>
      <c r="H1" s="111" t="s">
        <v>88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89</v>
      </c>
      <c r="J2" s="28" t="s">
        <v>28</v>
      </c>
    </row>
    <row r="3" spans="1:10" ht="18.75" customHeight="1">
      <c r="A3" s="100">
        <f>(E3-F3)/D3</f>
        <v>2244.6400386940063</v>
      </c>
      <c r="B3" s="103">
        <f>E3/D3</f>
        <v>2290.9812216892592</v>
      </c>
      <c r="C3" s="116">
        <f>H3*I3</f>
        <v>2363.6183999999998</v>
      </c>
      <c r="D3" s="110">
        <f>SUM(D7:D505)</f>
        <v>11.350595000000002</v>
      </c>
      <c r="E3" s="113">
        <f>SUM(E7:E505)</f>
        <v>26004</v>
      </c>
      <c r="F3" s="113">
        <f>SUM(F6:G505)</f>
        <v>526</v>
      </c>
      <c r="G3" s="8">
        <f>G4/E3</f>
        <v>5.1933363826642223E-2</v>
      </c>
      <c r="H3" s="105" t="s">
        <v>90</v>
      </c>
      <c r="I3" s="109">
        <f>投資!G2</f>
        <v>32.01</v>
      </c>
      <c r="J3" s="106">
        <f>SUM(J7:J505)</f>
        <v>812.85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1350.4751929480044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91</v>
      </c>
      <c r="J5" s="101" t="s">
        <v>92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94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95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95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96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97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98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99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100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101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102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103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104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105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106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107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70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108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12" sqref="K1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9</v>
      </c>
      <c r="G1" s="46"/>
      <c r="H1" s="111" t="s">
        <v>88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89</v>
      </c>
      <c r="J2" s="28" t="s">
        <v>28</v>
      </c>
    </row>
    <row r="3" spans="1:10" ht="18.75" customHeight="1">
      <c r="A3" s="100">
        <f>(E3-F3)/D3</f>
        <v>3324.7038823566322</v>
      </c>
      <c r="B3" s="103">
        <f>E3/D3</f>
        <v>3361.5271887459612</v>
      </c>
      <c r="C3" s="115">
        <f>H3*I3</f>
        <v>3859.4456999999998</v>
      </c>
      <c r="D3" s="110">
        <f>SUM(D7:D505)</f>
        <v>26.776519999999998</v>
      </c>
      <c r="E3" s="113">
        <f>SUM(E7:E505)</f>
        <v>90010</v>
      </c>
      <c r="F3" s="113">
        <f>SUM(F6:G505)</f>
        <v>986</v>
      </c>
      <c r="G3" s="8">
        <f>G4/E3</f>
        <v>0.15907704671663139</v>
      </c>
      <c r="H3" s="105" t="s">
        <v>109</v>
      </c>
      <c r="I3" s="118">
        <f>投資!G2</f>
        <v>32.01</v>
      </c>
      <c r="J3" s="106">
        <f>SUM(J7:J505)</f>
        <v>2797.8599999999997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14318.524974963992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91</v>
      </c>
      <c r="J5" s="101" t="s">
        <v>92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110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110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111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112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99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113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114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2024-10-19T13:12:59Z</dcterms:modified>
  <dc:language>en-US</dc:language>
</cp:coreProperties>
</file>