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56" documentId="13_ncr:1_{735FC1BD-A765-4ACA-96A1-5B5551E3A8C9}" xr6:coauthVersionLast="47" xr6:coauthVersionMax="47" xr10:uidLastSave="{E53379B9-7701-45D3-B96D-B790297307A9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G10" i="32"/>
  <c r="C10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<sst xmlns="http://schemas.openxmlformats.org/spreadsheetml/2006/main" count="253" uniqueCount="71">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</sst>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89746.271210000006</c:v>
                </c:pt>
                <c:pt idx="1">
                  <c:v>33954.900780000004</c:v>
                </c:pt>
                <c:pt idx="2">
                  <c:v>111667.91</c:v>
                </c:pt>
                <c:pt idx="3">
                  <c:v>63308.935870450259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4" sqref="C4:D4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57473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11439.2</v>
      </c>
      <c r="L2" s="80"/>
      <c r="M2" s="87" t="s">
        <v>20</v>
      </c>
      <c r="N2" s="88"/>
      <c r="O2" s="138">
        <f>(BND!H3 * BND!D3)</f>
        <v>429.00596486999996</v>
      </c>
      <c r="P2" s="139"/>
      <c r="Q2" s="140">
        <f>SUM(C10,G10,K10,O10)</f>
        <v>298678.01786045026</v>
      </c>
      <c r="R2" s="141"/>
      <c r="S2" s="146">
        <v>10099</v>
      </c>
      <c r="T2" s="147"/>
    </row>
    <row r="3" spans="1:26" ht="17.25" thickBot="1" x14ac:dyDescent="0.3">
      <c r="A3" s="57" t="s">
        <v>50</v>
      </c>
      <c r="B3" s="58"/>
      <c r="C3" s="62">
        <v>31202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35724.71</v>
      </c>
      <c r="L3" s="82"/>
      <c r="M3" s="89" t="s">
        <v>22</v>
      </c>
      <c r="N3" s="90"/>
      <c r="O3" s="115">
        <f>(VEA!D3*VEA!H3)</f>
        <v>121.71731606000002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2220</v>
      </c>
      <c r="L4" s="82"/>
      <c r="M4" s="89" t="s">
        <v>19</v>
      </c>
      <c r="N4" s="90"/>
      <c r="O4" s="115">
        <f>(VT!D3*VT!H3)</f>
        <v>1319.38307592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62283.999999999993</v>
      </c>
      <c r="L5" s="82"/>
      <c r="M5" s="89" t="s">
        <v>21</v>
      </c>
      <c r="N5" s="90"/>
      <c r="O5" s="115">
        <f>(VTI!D3*VTI!H3)</f>
        <v>91.683977209999981</v>
      </c>
      <c r="P5" s="116"/>
      <c r="Q5" s="152"/>
      <c r="R5" s="153"/>
      <c r="S5" s="156"/>
      <c r="T5" s="157"/>
    </row>
    <row r="6" spans="1:26" x14ac:dyDescent="0.25">
      <c r="A6" s="57" t="s">
        <v>64</v>
      </c>
      <c r="B6" s="58"/>
      <c r="C6" s="62">
        <f xml:space="preserve"> 投資!G2 * 3.51</f>
        <v>113.27121</v>
      </c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288579.01786045026</v>
      </c>
      <c r="R6" s="122"/>
      <c r="S6" s="125">
        <f>S2/Q2</f>
        <v>3.3812330992227566E-2</v>
      </c>
      <c r="T6" s="126"/>
    </row>
    <row r="7" spans="1:26" ht="17.25" thickBot="1" x14ac:dyDescent="0.3">
      <c r="A7" s="57" t="s">
        <v>69</v>
      </c>
      <c r="B7" s="58"/>
      <c r="C7" s="62">
        <v>758</v>
      </c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 t="s">
        <v>70</v>
      </c>
      <c r="B8" s="58"/>
      <c r="C8" s="62">
        <v>200</v>
      </c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89746.271210000006</v>
      </c>
      <c r="D10" s="134"/>
      <c r="E10" s="131" t="s">
        <v>59</v>
      </c>
      <c r="F10" s="132"/>
      <c r="G10" s="133">
        <f>SUM(G2:H9) * 投資!G2</f>
        <v>33954.900780000004</v>
      </c>
      <c r="H10" s="135"/>
      <c r="I10" s="131" t="s">
        <v>59</v>
      </c>
      <c r="J10" s="132"/>
      <c r="K10" s="133">
        <f>SUM(K2:L9)</f>
        <v>111667.91</v>
      </c>
      <c r="L10" s="134"/>
      <c r="M10" s="131" t="s">
        <v>59</v>
      </c>
      <c r="N10" s="132"/>
      <c r="O10" s="133">
        <f>SUM(O2:P9) * 投資!G2</f>
        <v>63308.935870450259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6874.0457100000003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-1.2088790485363462E-2</v>
      </c>
      <c r="H3" s="181">
        <v>213.01</v>
      </c>
      <c r="I3" s="181">
        <f>投資!G2</f>
        <v>32.271000000000001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-36.266371456090383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32.271000000000001</v>
      </c>
    </row>
    <row r="3" spans="1:9" ht="17.25" customHeight="1" x14ac:dyDescent="0.3">
      <c r="A3" s="160">
        <f>SUM('006208'!E3:E4,'00692'!E3:E4,'00878'!E3:E4,永豐金!E3,E2,F2)</f>
        <v>110229</v>
      </c>
      <c r="B3" s="160">
        <f>SUM('006208'!E3:E4,'006208'!G4,'00692'!E3:E4,'00692'!G4,'00878'!E3:E4,'00878'!G4,永豐金!E3,永豐金!G4)</f>
        <v>112880.91</v>
      </c>
      <c r="C3" s="1">
        <f>(B3-A3)/A3</f>
        <v>2.4058187954168173E-2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2651.9100000000035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63484.935870450267</v>
      </c>
      <c r="C10" s="1">
        <f>(B10-A10)/A10</f>
        <v>-2.3383803238977516E-2</v>
      </c>
      <c r="D10" s="28"/>
      <c r="E10" s="159">
        <f>SUM(A3,A10)</f>
        <v>175234</v>
      </c>
      <c r="F10" s="159">
        <f>SUM(B3,B10)</f>
        <v>176365.84587045026</v>
      </c>
      <c r="G10" s="1">
        <f>(F10-E10)/E10</f>
        <v>6.4590540103533298E-3</v>
      </c>
    </row>
    <row r="11" spans="1:9" ht="18" customHeight="1" x14ac:dyDescent="0.3">
      <c r="A11" s="160"/>
      <c r="B11" s="160"/>
      <c r="C11" s="14">
        <f>B10-A10</f>
        <v>-1520.0641295497335</v>
      </c>
      <c r="D11" s="28"/>
      <c r="E11" s="159"/>
      <c r="F11" s="159"/>
      <c r="G11" s="36">
        <f>F10-E10</f>
        <v>1131.8458704502555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72.924050632911388</v>
      </c>
      <c r="B3" s="164">
        <f>E3/D3</f>
        <v>72.924050632911388</v>
      </c>
      <c r="C3" s="166">
        <v>72.400000000000006</v>
      </c>
      <c r="D3" s="168">
        <f>SUM(D6:D505)</f>
        <v>158</v>
      </c>
      <c r="E3" s="170">
        <f>SUM(E6:E505)</f>
        <v>11522</v>
      </c>
      <c r="F3" s="170">
        <f>SUM(F6:F505)</f>
        <v>0</v>
      </c>
      <c r="G3" s="1">
        <f>(C3-A3)/B3</f>
        <v>-7.1862523867382818E-3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-82.799999999998477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31.219106047326907</v>
      </c>
      <c r="B3" s="164">
        <f>E3/D3</f>
        <v>31.219106047326907</v>
      </c>
      <c r="C3" s="166">
        <v>31.31</v>
      </c>
      <c r="D3" s="168">
        <f>SUM(D6:D505)</f>
        <v>1141</v>
      </c>
      <c r="E3" s="170">
        <f>SUM(E6:E505)</f>
        <v>35621</v>
      </c>
      <c r="F3" s="170">
        <f>SUM(F6:F505)</f>
        <v>0</v>
      </c>
      <c r="G3" s="1">
        <f>(C3-A3)/B3</f>
        <v>2.9114847982930803E-3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103.70999999999782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20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-4.8977853492333967E-2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-114.99999999999987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17.58877400295421</v>
      </c>
      <c r="B3" s="164">
        <f>E3/D3</f>
        <v>17.943279172821271</v>
      </c>
      <c r="C3" s="166">
        <v>18.399999999999999</v>
      </c>
      <c r="D3" s="168">
        <f>SUM(D6:D505)</f>
        <v>3385</v>
      </c>
      <c r="E3" s="170">
        <f>SUM(E6:E505)</f>
        <v>60738</v>
      </c>
      <c r="F3" s="170">
        <f>SUM(F6:F505)</f>
        <v>1200</v>
      </c>
      <c r="G3" s="1">
        <f>(C3-A3)/B3</f>
        <v>4.5210576574796567E-2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2745.9999999999941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 t="s">
        <v>68</v>
      </c>
      <c r="C16" s="15">
        <v>17.8</v>
      </c>
      <c r="D16" s="18">
        <v>30</v>
      </c>
      <c r="E16" s="18">
        <v>535</v>
      </c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2239.28469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-8.9671100407279786E-3</v>
      </c>
      <c r="H3" s="181">
        <v>69.39</v>
      </c>
      <c r="I3" s="182">
        <f>投資!G2</f>
        <v>32.271000000000001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-125.54850768023243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1407.9837300000002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-1.4515123356934851E-2</v>
      </c>
      <c r="H3" s="181">
        <v>43.63</v>
      </c>
      <c r="I3" s="182">
        <f>投資!G2</f>
        <v>32.271000000000001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-58.060493427739402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3007.97991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-2.9547058380730778E-2</v>
      </c>
      <c r="H3" s="181">
        <v>93.21</v>
      </c>
      <c r="I3" s="182">
        <f>投資!G2</f>
        <v>32.271000000000001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-1300.1887569856772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2023-11-03T12:23:11Z</dcterms:modified>
</cp:coreProperties>
</file>