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45" documentId="13_ncr:1_{735FC1BD-A765-4ACA-96A1-5B5551E3A8C9}" xr6:coauthVersionLast="47" xr6:coauthVersionMax="47" xr10:uidLastSave="{97113989-3F0E-488A-B661-FE2E77986F3B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<sst xmlns="http://schemas.openxmlformats.org/spreadsheetml/2006/main" count="251" uniqueCount="69">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</sst>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96745.271210000006</c:v>
                </c:pt>
                <c:pt idx="1">
                  <c:v>33954.900780000004</c:v>
                </c:pt>
                <c:pt idx="2">
                  <c:v>110503</c:v>
                </c:pt>
                <c:pt idx="3">
                  <c:v>63308.935870450259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7" sqref="C7:D7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65543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11376</v>
      </c>
      <c r="L2" s="139"/>
      <c r="M2" s="142" t="s">
        <v>20</v>
      </c>
      <c r="N2" s="143"/>
      <c r="O2" s="94">
        <f>(BND!H3 * BND!D3)</f>
        <v>429.00596486999996</v>
      </c>
      <c r="P2" s="95"/>
      <c r="Q2" s="57">
        <f>SUM(C10,G10,K10,O10)</f>
        <v>304512.10786045028</v>
      </c>
      <c r="R2" s="58"/>
      <c r="S2" s="63">
        <v>9954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35473.69</v>
      </c>
      <c r="L3" s="141"/>
      <c r="M3" s="144" t="s">
        <v>22</v>
      </c>
      <c r="N3" s="145"/>
      <c r="O3" s="96">
        <f>(VEA!D3*VEA!H3)</f>
        <v>121.71731606000002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2215.56</v>
      </c>
      <c r="L4" s="141"/>
      <c r="M4" s="144" t="s">
        <v>19</v>
      </c>
      <c r="N4" s="145"/>
      <c r="O4" s="96">
        <f>(VT!D3*VT!H3)</f>
        <v>1319.38307592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61437.749999999993</v>
      </c>
      <c r="L5" s="141"/>
      <c r="M5" s="144" t="s">
        <v>21</v>
      </c>
      <c r="N5" s="145"/>
      <c r="O5" s="96">
        <f>(VTI!D3*VTI!H3)</f>
        <v>91.683977209999981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3.51</f>
        <v>113.27121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294558.10786045028</v>
      </c>
      <c r="R6" s="76"/>
      <c r="S6" s="79">
        <f>S2/Q2</f>
        <v>3.2688355382445584E-2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96745.271210000006</v>
      </c>
      <c r="D10" s="88"/>
      <c r="E10" s="85" t="s">
        <v>59</v>
      </c>
      <c r="F10" s="86"/>
      <c r="G10" s="87">
        <f>SUM(G2:H9) * 投資!G2</f>
        <v>33954.900780000004</v>
      </c>
      <c r="H10" s="89"/>
      <c r="I10" s="85" t="s">
        <v>59</v>
      </c>
      <c r="J10" s="86"/>
      <c r="K10" s="87">
        <f>SUM(K2:L9)</f>
        <v>110503</v>
      </c>
      <c r="L10" s="88"/>
      <c r="M10" s="85" t="s">
        <v>59</v>
      </c>
      <c r="N10" s="86"/>
      <c r="O10" s="87">
        <f>SUM(O2:P9) * 投資!G2</f>
        <v>63308.935870450259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6874.0457100000003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-1.2088790485363462E-2</v>
      </c>
      <c r="H3" s="189">
        <v>213.01</v>
      </c>
      <c r="I3" s="189">
        <f>投資!G2</f>
        <v>32.271000000000001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-36.266371456090383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32.271000000000001</v>
      </c>
    </row>
    <row r="3" spans="1:9" ht="17.25" customHeight="1" x14ac:dyDescent="0.3">
      <c r="A3" s="160">
        <f>SUM('006208'!E3:E4,'00692'!E3:E4,'00878'!E3:E4,永豐金!E3,E2,F2)</f>
        <v>110229</v>
      </c>
      <c r="B3" s="160">
        <f>SUM('006208'!E3:E4,'006208'!G4,'00692'!E3:E4,'00692'!G4,'00878'!E3:E4,'00878'!G4,永豐金!E3,永豐金!G4)</f>
        <v>111716</v>
      </c>
      <c r="C3" s="1">
        <f>(B3-A3)/A3</f>
        <v>1.3490097887125893E-2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1487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63484.935870450267</v>
      </c>
      <c r="C10" s="1">
        <f>(B10-A10)/A10</f>
        <v>-2.3383803238977516E-2</v>
      </c>
      <c r="D10" s="28"/>
      <c r="E10" s="159">
        <f>SUM(A3,A10)</f>
        <v>175234</v>
      </c>
      <c r="F10" s="159">
        <f>SUM(B3,B10)</f>
        <v>175200.93587045028</v>
      </c>
      <c r="G10" s="1">
        <f>(F10-E10)/E10</f>
        <v>-1.8868558356094668E-4</v>
      </c>
    </row>
    <row r="11" spans="1:9" ht="18" customHeight="1" x14ac:dyDescent="0.3">
      <c r="A11" s="160"/>
      <c r="B11" s="160"/>
      <c r="C11" s="14">
        <f>B10-A10</f>
        <v>-1520.0641295497335</v>
      </c>
      <c r="D11" s="28"/>
      <c r="E11" s="159"/>
      <c r="F11" s="159"/>
      <c r="G11" s="36">
        <f>F10-E10</f>
        <v>-33.064129549718928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72.924050632911388</v>
      </c>
      <c r="B3" s="172">
        <f>E3/D3</f>
        <v>72.924050632911388</v>
      </c>
      <c r="C3" s="174">
        <v>72</v>
      </c>
      <c r="D3" s="176">
        <f>SUM(D6:D505)</f>
        <v>158</v>
      </c>
      <c r="E3" s="178">
        <f>SUM(E6:E505)</f>
        <v>11522</v>
      </c>
      <c r="F3" s="178">
        <f>SUM(F6:F505)</f>
        <v>0</v>
      </c>
      <c r="G3" s="1">
        <f>(C3-A3)/B3</f>
        <v>-1.2671411213330964E-2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-145.99999999999937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31.09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-4.1354818786671034E-3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-147.31000000000088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19.96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-5.0868824531516213E-2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-119.43999999999977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G4" sqref="G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17.58877400295421</v>
      </c>
      <c r="B3" s="172">
        <f>E3/D3</f>
        <v>17.943279172821271</v>
      </c>
      <c r="C3" s="174">
        <v>18.149999999999999</v>
      </c>
      <c r="D3" s="176">
        <f>SUM(D6:D505)</f>
        <v>3385</v>
      </c>
      <c r="E3" s="178">
        <f>SUM(E6:E505)</f>
        <v>60738</v>
      </c>
      <c r="F3" s="178">
        <f>SUM(F6:F505)</f>
        <v>1200</v>
      </c>
      <c r="G3" s="1">
        <f>(C3-A3)/B3</f>
        <v>3.1277783265830188E-2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1899.7499999999941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2239.28469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-8.9671100407279786E-3</v>
      </c>
      <c r="H3" s="189">
        <v>69.39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-125.54850768023243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1407.9837300000002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-1.4515123356934851E-2</v>
      </c>
      <c r="H3" s="189">
        <v>43.63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-58.060493427739402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3007.97991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-2.9547058380730778E-2</v>
      </c>
      <c r="H3" s="189">
        <v>93.21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-1300.1887569856772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2023-11-02T23:31:00Z</dcterms:modified>
</cp:coreProperties>
</file>