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0023C3DC-7BC9-4DDA-80D6-3D245D7BCF88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B3" i="8" s="1"/>
  <c r="D3" i="8"/>
  <c r="O3" i="1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A10" i="2" s="1"/>
  <c r="D3" i="7"/>
  <c r="G4" i="7" s="1"/>
  <c r="G3" i="7" s="1"/>
  <c r="C3" i="7"/>
  <c r="F3" i="6"/>
  <c r="E3" i="6"/>
  <c r="B3" i="6" s="1"/>
  <c r="D3" i="6"/>
  <c r="K5" i="1" s="1"/>
  <c r="F3" i="5"/>
  <c r="E3" i="5"/>
  <c r="B3" i="5" s="1"/>
  <c r="D3" i="5"/>
  <c r="K4" i="1" s="1"/>
  <c r="F3" i="4"/>
  <c r="E3" i="4"/>
  <c r="B3" i="4" s="1"/>
  <c r="D3" i="4"/>
  <c r="G4" i="4" s="1"/>
  <c r="G3" i="4" s="1"/>
  <c r="F3" i="3"/>
  <c r="E3" i="3"/>
  <c r="B3" i="3" s="1"/>
  <c r="D3" i="3"/>
  <c r="K2" i="1" s="1"/>
  <c r="G10" i="1"/>
  <c r="C7" i="1"/>
  <c r="C10" i="1" s="1"/>
  <c r="G4" i="3" l="1"/>
  <c r="G3" i="3" s="1"/>
  <c r="G4" i="8"/>
  <c r="G3" i="8" s="1"/>
  <c r="G4" i="6"/>
  <c r="G3" i="6" s="1"/>
  <c r="K3" i="1"/>
  <c r="K10" i="1" s="1"/>
  <c r="A3" i="3"/>
  <c r="G4" i="5"/>
  <c r="G3" i="5" s="1"/>
  <c r="A3" i="6"/>
  <c r="A3" i="4"/>
  <c r="A3" i="2"/>
  <c r="E10" i="2" s="1"/>
  <c r="A3" i="7"/>
  <c r="B3" i="7"/>
  <c r="A3" i="5"/>
  <c r="O2" i="1"/>
  <c r="O10" i="1" s="1"/>
  <c r="B10" i="2" s="1"/>
  <c r="C11" i="2" s="1"/>
  <c r="C10" i="2" s="1"/>
  <c r="A3" i="8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<sst xmlns="http://schemas.openxmlformats.org/spreadsheetml/2006/main" count="304" uniqueCount="117">
  <si>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</si>
  <si>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</si>
  <si>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</si>
  <si>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</si>
  <si>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</si>
  <si>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</si>
  <si>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</si>
  <si>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</si>
  <si>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</si>
  <si>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</si>
  <si>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</si>
  <si>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</si>
  <si>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</si>
  <si>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</si>
  <si>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</si>
  <si>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</si>
  <si>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</si>
  <si>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</si>
  <si>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</si>
  <si>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</si>
  <si>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</si>
  <si>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</si>
  <si>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</si>
  <si>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</si>
  <si>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</si>
  <si>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</si>
  <si>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</si>
  <si>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</si>
  <si>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</si>
  <si>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</si>
  <si>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</si>
  <si>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</si>
  <si>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</si>
  <si>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</si>
  <si>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</si>
  <si>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</si>
  <si>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</si>
  <si>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</si>
  <si>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</si>
  <si>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</si>
  <si>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111.65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</si>
  <si>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</si>
  <si>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</si>
  <si>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</si>
  <si>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</si>
  <si>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</si>
  <si>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</si>
  <si>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</si>
  <si>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</si>
  <si>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</si>
  <si>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</si>
  <si>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</si>
  <si>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</si>
  <si>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</si>
  <si>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</si>
  <si>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</si>
  <si>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</si>
  <si>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</si>
  <si>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</si>
  <si>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</si>
  <si>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</si>
  <si>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</si>
  <si>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</si>
  <si>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</si>
  <si>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</si>
  <si>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</si>
  <si>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</si>
  <si>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</si>
  <si>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</si>
  <si>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</si>
  <si>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</si>
  <si>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00692.TW</t>
  </si>
  <si>
    <t>44.61</t>
  </si>
  <si>
    <t>2023.08.18</t>
  </si>
  <si>
    <t>2023.10.24</t>
  </si>
  <si>
    <t>2024.01.17</t>
  </si>
  <si>
    <t>00878.TW</t>
  </si>
  <si>
    <t>22.77</t>
  </si>
  <si>
    <t>2024.03.25</t>
  </si>
  <si>
    <t>2024.06.13</t>
  </si>
  <si>
    <t>2024.09.16</t>
  </si>
  <si>
    <t>2890.TW</t>
  </si>
  <si>
    <t>22.75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</si>
  <si>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</si>
  <si>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</si>
  <si>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</si>
  <si>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</si>
  <si>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</si>
  <si>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</si>
  <si>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</si>
  <si>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</si>
  <si>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</si>
  <si>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72.54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</si>
  <si>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</si>
  <si>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</si>
  <si>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</si>
  <si>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</si>
  <si>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</si>
  <si>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</si>
  <si>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</si>
  <si>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</si>
  <si>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</si>
  <si>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</si>
  <si>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</si>
  <si>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</si>
  <si>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</si>
  <si>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</si>
  <si>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</si>
  <si>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</si>
  <si>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</si>
  <si>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</si>
  <si>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117.56</t>
  </si>
  <si>
    <t>2023.09.16</t>
  </si>
  <si>
    <t>2023.09.27</t>
  </si>
  <si>
    <t>2023.12.28</t>
  </si>
  <si>
    <t>2024.03.26</t>
  </si>
  <si>
    <t>2024.06.28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</si>
</sst>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H17" sqref="H17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72219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44748.650100000006</v>
      </c>
      <c r="L2" s="51"/>
      <c r="M2" s="83" t="s">
        <v>6</v>
      </c>
      <c r="N2" s="77"/>
      <c r="O2" s="54">
        <f>BND!H3*BND!D3</f>
        <v>823.37216130000024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67203.492870000002</v>
      </c>
      <c r="L3" s="40"/>
      <c r="M3" s="80" t="s">
        <v>9</v>
      </c>
      <c r="N3" s="81"/>
      <c r="O3" s="39">
        <f>VT!H3*VT!D3</f>
        <v>3147.8476911999996</v>
      </c>
      <c r="P3" s="40"/>
    </row>
    <row r="4" spans="1:26" ht="15.75" customHeight="1">
      <c r="A4" s="47" t="s">
        <v>10</v>
      </c>
      <c r="B4" s="46"/>
      <c r="C4" s="41">
        <v>93678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8558.5371299999988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93766.354500000001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14280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0.64</f>
        <v>20.424320000000002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2000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18</v>
      </c>
      <c r="B9" s="56"/>
      <c r="C9" s="86">
        <v>3462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19</v>
      </c>
      <c r="B10" s="49"/>
      <c r="C10" s="70">
        <f>SUM(C2:D9)</f>
        <v>171379.42431999999</v>
      </c>
      <c r="D10" s="66"/>
      <c r="E10" s="48" t="s">
        <v>19</v>
      </c>
      <c r="F10" s="49"/>
      <c r="G10" s="70">
        <f>SUM(G2:H9)*投資!G2</f>
        <v>0</v>
      </c>
      <c r="H10" s="66"/>
      <c r="I10" s="48" t="s">
        <v>19</v>
      </c>
      <c r="J10" s="49"/>
      <c r="K10" s="70">
        <f>SUM(K2:L9)</f>
        <v>228557.03460000001</v>
      </c>
      <c r="L10" s="66"/>
      <c r="M10" s="48" t="s">
        <v>19</v>
      </c>
      <c r="N10" s="49"/>
      <c r="O10" s="70">
        <f>SUM(O2:P9)*投資!G2</f>
        <v>126733.5391528325</v>
      </c>
      <c r="P10" s="66"/>
      <c r="Q10" s="1"/>
      <c r="R10" s="1"/>
      <c r="S10" s="1"/>
      <c r="T10" s="1"/>
    </row>
    <row r="11" spans="1:26" ht="31.5" customHeight="1" thickBot="1">
      <c r="A11" s="65" t="s">
        <v>20</v>
      </c>
      <c r="B11" s="66"/>
      <c r="C11" s="93" t="s">
        <v>21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526669.99807283247</v>
      </c>
      <c r="B12" s="44"/>
      <c r="C12" s="60">
        <v>4574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22</v>
      </c>
      <c r="B14" s="44"/>
      <c r="C14" s="93" t="s">
        <v>23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522095.99807283247</v>
      </c>
      <c r="B16" s="44"/>
      <c r="C16" s="69">
        <f>C12/A12</f>
        <v>8.6847551915563408E-3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24</v>
      </c>
      <c r="B1" s="95"/>
      <c r="C1" s="46"/>
      <c r="D1" s="3"/>
      <c r="E1" s="29" t="s">
        <v>25</v>
      </c>
      <c r="F1" s="29" t="s">
        <v>26</v>
      </c>
      <c r="G1" s="4" t="s">
        <v>27</v>
      </c>
    </row>
    <row r="2" spans="1:10" ht="21.75" customHeight="1">
      <c r="A2" s="5" t="s">
        <v>28</v>
      </c>
      <c r="B2" s="5" t="s">
        <v>29</v>
      </c>
      <c r="C2" s="5" t="s">
        <v>30</v>
      </c>
      <c r="D2" s="6"/>
      <c r="E2" s="7">
        <v>304</v>
      </c>
      <c r="F2" s="7">
        <v>0</v>
      </c>
      <c r="G2" s="30">
        <v>31.913</v>
      </c>
    </row>
    <row r="3" spans="1:10" ht="17.25" customHeight="1">
      <c r="A3" s="96">
        <f>('006208.TW'!E3+'00692.TW'!E3+'00878.TW'!E3+'2890.TW'!E3)-('006208.TW'!F3+'00692.TW'!F3+'00878.TW'!F3+'2890.TW'!F3)-E2+7345</f>
        <v>165877</v>
      </c>
      <c r="B3" s="96">
        <f>總資產!K10</f>
        <v>228557.03460000001</v>
      </c>
      <c r="C3" s="8">
        <f>C4/A3</f>
        <v>0.37787055830525035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62680.034600000014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31</v>
      </c>
      <c r="B8" s="95"/>
      <c r="C8" s="46"/>
      <c r="D8" s="6"/>
      <c r="E8" s="94" t="s">
        <v>32</v>
      </c>
      <c r="F8" s="95"/>
      <c r="G8" s="46"/>
    </row>
    <row r="9" spans="1:10" ht="15" customHeight="1">
      <c r="A9" s="5" t="s">
        <v>28</v>
      </c>
      <c r="B9" s="5" t="s">
        <v>29</v>
      </c>
      <c r="C9" s="5" t="s">
        <v>30</v>
      </c>
      <c r="D9" s="6"/>
      <c r="E9" s="5" t="s">
        <v>28</v>
      </c>
      <c r="F9" s="5" t="s">
        <v>29</v>
      </c>
      <c r="G9" s="5" t="s">
        <v>30</v>
      </c>
    </row>
    <row r="10" spans="1:10" ht="18" customHeight="1">
      <c r="A10" s="96">
        <f>(BND!E3+VT!E3)-(BND!F3+VT!F3)</f>
        <v>114502</v>
      </c>
      <c r="B10" s="96">
        <f>總資產!O10</f>
        <v>126733.5391528325</v>
      </c>
      <c r="C10" s="8">
        <f>C11/A10</f>
        <v>0.10682380353908663</v>
      </c>
      <c r="D10" s="6"/>
      <c r="E10" s="96">
        <f>A3+A10</f>
        <v>280379</v>
      </c>
      <c r="F10" s="96">
        <f>B3+B10</f>
        <v>355290.57375283248</v>
      </c>
      <c r="G10" s="8">
        <f>G11/E10</f>
        <v>0.26717968803951964</v>
      </c>
    </row>
    <row r="11" spans="1:10" ht="18" customHeight="1">
      <c r="A11" s="97"/>
      <c r="B11" s="97"/>
      <c r="C11" s="31">
        <f>B10-A10</f>
        <v>12231.539152832498</v>
      </c>
      <c r="D11" s="6"/>
      <c r="E11" s="97"/>
      <c r="F11" s="97"/>
      <c r="G11" s="33">
        <f>F10-E10</f>
        <v>74911.573752832483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30" sqref="E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34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81.119402985074629</v>
      </c>
      <c r="B3" s="103">
        <f>E3/D3</f>
        <v>82.191542288557216</v>
      </c>
      <c r="C3" s="115" t="s">
        <v>40</v>
      </c>
      <c r="D3" s="110">
        <f>SUM(D7:D505)</f>
        <v>402</v>
      </c>
      <c r="E3" s="113">
        <f>SUM(E7:E505)</f>
        <v>33041</v>
      </c>
      <c r="F3" s="113">
        <f>SUM(F6:G505)</f>
        <v>431</v>
      </c>
      <c r="G3" s="8">
        <f>G4/E3</f>
        <v>0.37145667504010177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12273.300000000003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58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70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7" zoomScale="115" zoomScaleNormal="115" workbookViewId="0">
      <selection activeCell="E27" sqref="E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31.297816015883519</v>
      </c>
      <c r="B3" s="103">
        <f>E3/D3</f>
        <v>32.506949040370614</v>
      </c>
      <c r="C3" s="115" t="s">
        <v>72</v>
      </c>
      <c r="D3" s="110">
        <f>SUM(D7:D505)</f>
        <v>1511</v>
      </c>
      <c r="E3" s="113">
        <f>SUM(E7:E505)</f>
        <v>49118</v>
      </c>
      <c r="F3" s="113">
        <f>SUM(F6:G505)</f>
        <v>1827</v>
      </c>
      <c r="G3" s="8">
        <f>G4/E3</f>
        <v>0.40951809927114308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20114.710000000006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55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62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66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67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68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E28" sqref="E2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21.198938992042439</v>
      </c>
      <c r="B3" s="103">
        <f>E3/D3</f>
        <v>21.848806366047747</v>
      </c>
      <c r="C3" s="115" t="s">
        <v>77</v>
      </c>
      <c r="D3" s="110">
        <f>SUM(D7:D505)</f>
        <v>377</v>
      </c>
      <c r="E3" s="113">
        <f>SUM(E7:E505)</f>
        <v>8237</v>
      </c>
      <c r="F3" s="113">
        <f>SUM(F6:G505)</f>
        <v>245</v>
      </c>
      <c r="G3" s="8">
        <f>G4/E3</f>
        <v>7.1906033750151643E-2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592.28999999999905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60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61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69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32" sqref="E3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>
      <c r="A3" s="100">
        <f>(E3-F3)/D3</f>
        <v>17.160861151427188</v>
      </c>
      <c r="B3" s="103">
        <f>E3/D3</f>
        <v>18.147798742138363</v>
      </c>
      <c r="C3" s="116" t="s">
        <v>82</v>
      </c>
      <c r="D3" s="110">
        <f>SUM(D7:D505)</f>
        <v>4134</v>
      </c>
      <c r="E3" s="113">
        <f>SUM(E7:E505)</f>
        <v>75023</v>
      </c>
      <c r="F3" s="113">
        <f>SUM(F6:G505)</f>
        <v>4080</v>
      </c>
      <c r="G3" s="8">
        <f>G4/E3</f>
        <v>0.30797888647481442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23105.5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52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61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62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63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65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66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88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89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37" sqref="J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6</v>
      </c>
      <c r="G1" s="46"/>
      <c r="H1" s="111" t="s">
        <v>90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91</v>
      </c>
      <c r="J2" s="28" t="s">
        <v>28</v>
      </c>
    </row>
    <row r="3" spans="1:10" ht="18.75" customHeight="1">
      <c r="A3" s="100">
        <f>(E3-F3)/D3</f>
        <v>2244.6400386940063</v>
      </c>
      <c r="B3" s="103">
        <f>E3/D3</f>
        <v>2290.9812216892592</v>
      </c>
      <c r="C3" s="116">
        <f>H3*I3</f>
        <v>2314.96902</v>
      </c>
      <c r="D3" s="110">
        <f>SUM(D7:D505)</f>
        <v>11.350595000000002</v>
      </c>
      <c r="E3" s="113">
        <f>SUM(E7:E505)</f>
        <v>26004</v>
      </c>
      <c r="F3" s="113">
        <f>SUM(F6:G505)</f>
        <v>526</v>
      </c>
      <c r="G3" s="8">
        <f>G4/E3</f>
        <v>3.0698191953811089E-2</v>
      </c>
      <c r="H3" s="105" t="s">
        <v>92</v>
      </c>
      <c r="I3" s="109">
        <f>投資!G2</f>
        <v>31.913</v>
      </c>
      <c r="J3" s="106">
        <f>SUM(J7:J505)</f>
        <v>812.85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798.27578356690356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93</v>
      </c>
      <c r="J5" s="101" t="s">
        <v>94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96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98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99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57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100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102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103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62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104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63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105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64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106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65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107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66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108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69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109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70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110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12" sqref="K1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33</v>
      </c>
      <c r="D1" s="108"/>
      <c r="E1" s="108"/>
      <c r="F1" s="112" t="s">
        <v>9</v>
      </c>
      <c r="G1" s="46"/>
      <c r="H1" s="111" t="s">
        <v>90</v>
      </c>
      <c r="I1" s="95"/>
      <c r="J1" s="46"/>
    </row>
    <row r="2" spans="1:10" ht="21.75" customHeight="1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91</v>
      </c>
      <c r="J2" s="28" t="s">
        <v>28</v>
      </c>
    </row>
    <row r="3" spans="1:10" ht="18.75" customHeight="1">
      <c r="A3" s="100">
        <f>(E3-F3)/D3</f>
        <v>3324.7038823566322</v>
      </c>
      <c r="B3" s="103">
        <f>E3/D3</f>
        <v>3361.5271887459612</v>
      </c>
      <c r="C3" s="115">
        <f>H3*I3</f>
        <v>3751.6922800000002</v>
      </c>
      <c r="D3" s="110">
        <f>SUM(D7:D505)</f>
        <v>26.776519999999998</v>
      </c>
      <c r="E3" s="113">
        <f>SUM(E7:E505)</f>
        <v>90010</v>
      </c>
      <c r="F3" s="113">
        <f>SUM(F6:G505)</f>
        <v>986</v>
      </c>
      <c r="G3" s="8">
        <f>G4/E3</f>
        <v>0.12702214608671919</v>
      </c>
      <c r="H3" s="105" t="s">
        <v>111</v>
      </c>
      <c r="I3" s="118">
        <f>投資!G2</f>
        <v>31.913</v>
      </c>
      <c r="J3" s="106">
        <f>SUM(J7:J505)</f>
        <v>2797.8599999999997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11433.263369265595</v>
      </c>
      <c r="H4" s="102"/>
      <c r="I4" s="102"/>
      <c r="J4" s="102"/>
    </row>
    <row r="5" spans="1:10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93</v>
      </c>
      <c r="J5" s="101" t="s">
        <v>94</v>
      </c>
    </row>
    <row r="6" spans="1:10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112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112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113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55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56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114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61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115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63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64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116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66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69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2024-11-04T05:59:16Z</dcterms:modified>
  <dc:language>en-US</dc:language>
</cp:coreProperties>
</file>