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72" documentId="11_100990862872E9F7BE10F7D142AEFBB2C394CC1C" xr6:coauthVersionLast="47" xr6:coauthVersionMax="47" xr10:uidLastSave="{4489B761-6028-4639-94A1-68DCD5125362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1" l="1"/>
  <c r="H3" i="10"/>
  <c r="H3" i="9"/>
  <c r="O3" i="1" s="1"/>
  <c r="H3" i="8"/>
  <c r="C3" i="7"/>
  <c r="K5" i="1" s="1"/>
  <c r="C3" i="6"/>
  <c r="C3" i="5"/>
  <c r="C3" i="4"/>
  <c r="C6" i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/>
  <c r="O4" i="1"/>
  <c r="C3" i="11" l="1"/>
  <c r="G3" i="11" s="1"/>
  <c r="C3" i="9"/>
  <c r="G3" i="9" s="1"/>
  <c r="K4" i="1"/>
  <c r="G3" i="7"/>
  <c r="O2" i="1"/>
  <c r="K3" i="1"/>
  <c r="C3" i="8"/>
  <c r="G3" i="8" s="1"/>
  <c r="B3" i="11"/>
  <c r="A3" i="11"/>
  <c r="A3" i="10"/>
  <c r="A3" i="9"/>
  <c r="B3" i="9"/>
  <c r="B3" i="8"/>
  <c r="B3" i="4"/>
  <c r="B3" i="3"/>
  <c r="B3" i="5"/>
  <c r="G4" i="5" s="1"/>
  <c r="A3" i="6"/>
  <c r="G3" i="6" s="1"/>
  <c r="G3" i="10"/>
  <c r="G4" i="10"/>
  <c r="G4" i="4"/>
  <c r="G4" i="7"/>
  <c r="A3" i="4"/>
  <c r="G3" i="4" s="1"/>
  <c r="A3" i="3"/>
  <c r="O5" i="1"/>
  <c r="A10" i="3"/>
  <c r="G4" i="11"/>
  <c r="K2" i="1"/>
  <c r="A3" i="5"/>
  <c r="G3" i="5" s="1"/>
  <c r="A3" i="8"/>
  <c r="G4" i="6"/>
  <c r="G4" i="9" l="1"/>
  <c r="K10" i="1"/>
  <c r="O10" i="1"/>
  <c r="G4" i="8"/>
  <c r="B10" i="3"/>
  <c r="F10" i="3" s="1"/>
  <c r="C4" i="3"/>
  <c r="C3" i="3"/>
  <c r="Q2" i="1"/>
  <c r="S6" i="1" s="1"/>
  <c r="E10" i="3"/>
  <c r="C10" i="3" l="1"/>
  <c r="C11" i="3"/>
  <c r="G11" i="3"/>
  <c r="Q6" i="1"/>
  <c r="G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<sst xmlns="http://schemas.openxmlformats.org/spreadsheetml/2006/main" count="303" uniqueCount="96">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</sst>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129568.87875</c:v>
                </c:pt>
                <c:pt idx="1">
                  <c:v>33538.424499999994</c:v>
                </c:pt>
                <c:pt idx="2">
                  <c:v>137859.64000000001</c:v>
                </c:pt>
                <c:pt idx="3">
                  <c:v>85111.893506491266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386078.83675649128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61978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20603.45</v>
      </c>
      <c r="L2" s="75"/>
      <c r="M2" s="76" t="s">
        <v>8</v>
      </c>
      <c r="N2" s="76"/>
      <c r="O2" s="77">
        <f>(BND!H3 * BND!D3)</f>
        <v>575.43527661000007</v>
      </c>
      <c r="P2" s="77"/>
      <c r="Q2" s="78">
        <f>SUM(C10,G10,K10,O10)</f>
        <v>386078.83675649128</v>
      </c>
      <c r="R2" s="78"/>
      <c r="S2" s="79">
        <v>7105</v>
      </c>
      <c r="T2" s="79"/>
    </row>
    <row r="3" spans="1:26" ht="17.25" thickBot="1" x14ac:dyDescent="0.3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42516.39</v>
      </c>
      <c r="L3" s="85"/>
      <c r="M3" s="86" t="s">
        <v>11</v>
      </c>
      <c r="N3" s="86"/>
      <c r="O3" s="87">
        <f>(VEA!D3*VEA!H3)</f>
        <v>264.23444472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3940.2000000000003</v>
      </c>
      <c r="L4" s="85"/>
      <c r="M4" s="86" t="s">
        <v>14</v>
      </c>
      <c r="N4" s="86"/>
      <c r="O4" s="87">
        <f>(VT!D3*VT!H3)</f>
        <v>1632.8066983200004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68110.600000000006</v>
      </c>
      <c r="L5" s="85"/>
      <c r="M5" s="86" t="s">
        <v>19</v>
      </c>
      <c r="N5" s="86"/>
      <c r="O5" s="87">
        <f>(VTI!D3*VTI!H3)</f>
        <v>244.58322939999996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2.55</f>
        <v>79.878749999999997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378973.83675649128</v>
      </c>
      <c r="R6" s="92"/>
      <c r="S6" s="93">
        <f>S2/Q2</f>
        <v>1.8402977121694152E-2</v>
      </c>
      <c r="T6" s="93"/>
    </row>
    <row r="7" spans="1:26" x14ac:dyDescent="0.25">
      <c r="A7" s="80" t="s">
        <v>22</v>
      </c>
      <c r="B7" s="80"/>
      <c r="C7" s="81">
        <v>2756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3111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129568.87875</v>
      </c>
      <c r="D10" s="102"/>
      <c r="E10" s="103" t="s">
        <v>25</v>
      </c>
      <c r="F10" s="103"/>
      <c r="G10" s="102">
        <f>SUM(G2:H9) * 投資!G2</f>
        <v>33538.424499999994</v>
      </c>
      <c r="H10" s="102"/>
      <c r="I10" s="103" t="s">
        <v>25</v>
      </c>
      <c r="J10" s="103"/>
      <c r="K10" s="102">
        <f>SUM(K2:L9)</f>
        <v>137859.64000000001</v>
      </c>
      <c r="L10" s="102"/>
      <c r="M10" s="103" t="s">
        <v>25</v>
      </c>
      <c r="N10" s="103"/>
      <c r="O10" s="102">
        <f>SUM(O2:P9) * 投資!G2</f>
        <v>85111.893506491266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31.324999999999999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121647</v>
      </c>
      <c r="B3" s="104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85699.893506491251</v>
      </c>
      <c r="C10" s="19">
        <f>(B10-A10)/A10</f>
        <v>6.553473879435591E-2</v>
      </c>
      <c r="D10" s="16"/>
      <c r="E10" s="105">
        <f>SUM(A3,A10)</f>
        <v>202076</v>
      </c>
      <c r="F10" s="105">
        <f>SUM(B3,B10)</f>
        <v>220870.53350649128</v>
      </c>
      <c r="G10" s="19">
        <f>(F10-E10)/E10</f>
        <v>9.3007252254059258E-2</v>
      </c>
    </row>
    <row r="11" spans="1:7" ht="18" customHeight="1" x14ac:dyDescent="0.3">
      <c r="A11" s="104"/>
      <c r="B11" s="104"/>
      <c r="C11" s="22">
        <f>B10-A10</f>
        <v>5270.8935064912512</v>
      </c>
      <c r="D11" s="16"/>
      <c r="E11" s="105"/>
      <c r="F11" s="105"/>
      <c r="G11" s="26">
        <f>F10-E10</f>
        <v>18794.53350649128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72.756756756756758</v>
      </c>
      <c r="B3" s="110">
        <f>E3/D3</f>
        <v>73.930501930501933</v>
      </c>
      <c r="C3" s="111">
        <f>stock_prices!B2</f>
        <v>79.55</v>
      </c>
      <c r="D3" s="112">
        <f>SUM(D6:D505)</f>
        <v>259</v>
      </c>
      <c r="E3" s="113">
        <f>SUM(E6:E505)</f>
        <v>19148</v>
      </c>
      <c r="F3" s="113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29.351288056206091</v>
      </c>
      <c r="B3" s="110">
        <f>E3/D3</f>
        <v>31.277907884465261</v>
      </c>
      <c r="C3" s="111">
        <f>stock_prices!B3</f>
        <v>33.19</v>
      </c>
      <c r="D3" s="112">
        <f>SUM(D6:D505)</f>
        <v>1281</v>
      </c>
      <c r="E3" s="113">
        <f>SUM(E6:E505)</f>
        <v>40067</v>
      </c>
      <c r="F3" s="113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20.43888888888889</v>
      </c>
      <c r="B3" s="110">
        <f>E3/D3</f>
        <v>20.994444444444444</v>
      </c>
      <c r="C3" s="111">
        <f>stock_prices!B4</f>
        <v>21.89</v>
      </c>
      <c r="D3" s="112">
        <f>SUM(D6:D505)</f>
        <v>180</v>
      </c>
      <c r="E3" s="113">
        <f>SUM(E6:E505)</f>
        <v>3779</v>
      </c>
      <c r="F3" s="113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17.331463825014023</v>
      </c>
      <c r="B3" s="110">
        <f>E3/D3</f>
        <v>18.004486819966349</v>
      </c>
      <c r="C3" s="111">
        <f>stock_prices!B5</f>
        <v>19.100000000000001</v>
      </c>
      <c r="D3" s="112">
        <f>SUM(D6:D505)</f>
        <v>3566</v>
      </c>
      <c r="E3" s="113">
        <f>SUM(E6:E505)</f>
        <v>64204</v>
      </c>
      <c r="F3" s="113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2249.814727430115</v>
      </c>
      <c r="B3" s="110">
        <f>E3/D3</f>
        <v>2264.9107779384808</v>
      </c>
      <c r="C3" s="119">
        <f>H3*I3</f>
        <v>2267.6167500000001</v>
      </c>
      <c r="D3" s="112">
        <f>SUM(D7:D505)</f>
        <v>7.9490990000000004</v>
      </c>
      <c r="E3" s="113">
        <f>SUM(E7:E505)</f>
        <v>18004</v>
      </c>
      <c r="F3" s="113">
        <f>SUM(F7:G505)</f>
        <v>120</v>
      </c>
      <c r="G3" s="19">
        <f>(C3*D3+F3-E3)/E3</f>
        <v>7.8599222288519462E-3</v>
      </c>
      <c r="H3" s="120">
        <f>stock_prices!B6</f>
        <v>72.39</v>
      </c>
      <c r="I3" s="121">
        <f>投資!G2</f>
        <v>31.324999999999999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141.51003980825044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1496.0819999999999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4.2751965619642618E-2</v>
      </c>
      <c r="H3" s="120">
        <f>stock_prices!B7</f>
        <v>47.76</v>
      </c>
      <c r="I3" s="125">
        <f>投資!G2</f>
        <v>31.324999999999999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342.14398085399989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3315.4380000000001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7.333659309838178E-2</v>
      </c>
      <c r="H3" s="120">
        <f>stock_prices!B8</f>
        <v>105.84</v>
      </c>
      <c r="I3" s="127">
        <f>投資!G2</f>
        <v>31.324999999999999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3520.669824874014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7804.3104999999996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9.6896995709695649E-2</v>
      </c>
      <c r="H3" s="120">
        <f>stock_prices!B9</f>
        <v>249.14</v>
      </c>
      <c r="I3" s="121">
        <f>投資!G2</f>
        <v>31.324999999999999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678.56966095499865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79.55</v>
      </c>
    </row>
    <row r="3" spans="1:2" x14ac:dyDescent="0.25">
      <c r="A3" s="62" t="s">
        <v>92</v>
      </c>
      <c r="B3">
        <v>33.19</v>
      </c>
    </row>
    <row r="4" spans="1:2" x14ac:dyDescent="0.25">
      <c r="A4" s="62" t="s">
        <v>93</v>
      </c>
      <c r="B4">
        <v>21.89</v>
      </c>
    </row>
    <row r="5" spans="1:2" x14ac:dyDescent="0.25">
      <c r="A5" s="62" t="s">
        <v>94</v>
      </c>
      <c r="B5">
        <v>19.100000000000001</v>
      </c>
    </row>
    <row r="6" spans="1:2" x14ac:dyDescent="0.25">
      <c r="A6" s="62" t="s">
        <v>8</v>
      </c>
      <c r="B6">
        <v>72.39</v>
      </c>
    </row>
    <row r="7" spans="1:2" x14ac:dyDescent="0.25">
      <c r="A7" s="62" t="s">
        <v>11</v>
      </c>
      <c r="B7">
        <v>47.76</v>
      </c>
    </row>
    <row r="8" spans="1:2" x14ac:dyDescent="0.25">
      <c r="A8" s="62" t="s">
        <v>14</v>
      </c>
      <c r="B8">
        <v>105.84</v>
      </c>
    </row>
    <row r="9" spans="1:2" x14ac:dyDescent="0.25">
      <c r="A9" s="62" t="s">
        <v>19</v>
      </c>
      <c r="B9">
        <v>249.14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2024-02-11T16:24:58Z</cp:lastPrinted>
  <dcterms:created xsi:type="dcterms:W3CDTF">2006-09-16T00:00:00Z</dcterms:created>
  <dcterms:modified xsi:type="dcterms:W3CDTF">2024-02-13T10:25:06Z</dcterms:modified>
  <dc:language>en-US</dc:language>
</cp:coreProperties>
</file>