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52" documentId="11_8A4F8C0F4DB7EA7A4B2B1F097BB784E6115B0191" xr6:coauthVersionLast="47" xr6:coauthVersionMax="47" xr10:uidLastSave="{817722B7-8529-4B56-9ABA-480E08040A41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D3" i="10"/>
  <c r="O5" i="1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D3" i="9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D3" i="7"/>
  <c r="O2" i="1" s="1"/>
  <c r="F3" i="6"/>
  <c r="E3" i="6"/>
  <c r="D3" i="6"/>
  <c r="F3" i="5"/>
  <c r="E3" i="5"/>
  <c r="D3" i="5"/>
  <c r="F3" i="4"/>
  <c r="E3" i="4"/>
  <c r="D3" i="4"/>
  <c r="G4" i="4" s="1"/>
  <c r="G3" i="4" s="1"/>
  <c r="F3" i="3"/>
  <c r="E3" i="3"/>
  <c r="D3" i="3"/>
  <c r="G10" i="1"/>
  <c r="C10" i="1"/>
  <c r="C6" i="1"/>
  <c r="B3" i="10" l="1"/>
  <c r="G4" i="10"/>
  <c r="G3" i="10" s="1"/>
  <c r="A3" i="10"/>
  <c r="B3" i="9"/>
  <c r="D5" i="8"/>
  <c r="G4" i="7"/>
  <c r="G3" i="7" s="1"/>
  <c r="B3" i="7"/>
  <c r="A3" i="7"/>
  <c r="G4" i="6"/>
  <c r="G3" i="6" s="1"/>
  <c r="B3" i="6"/>
  <c r="A3" i="6"/>
  <c r="G4" i="5"/>
  <c r="G3" i="5" s="1"/>
  <c r="A3" i="5"/>
  <c r="K4" i="1"/>
  <c r="B3" i="5"/>
  <c r="K3" i="1"/>
  <c r="A3" i="4"/>
  <c r="G4" i="3"/>
  <c r="G3" i="3" s="1"/>
  <c r="B3" i="3"/>
  <c r="G4" i="8"/>
  <c r="G3" i="8" s="1"/>
  <c r="K5" i="1"/>
  <c r="K2" i="1"/>
  <c r="B3" i="4"/>
  <c r="A3" i="8"/>
  <c r="G4" i="9"/>
  <c r="G3" i="9" s="1"/>
  <c r="A3" i="2"/>
  <c r="A3" i="3"/>
  <c r="A3" i="9"/>
  <c r="O4" i="1"/>
  <c r="A10" i="2"/>
  <c r="O3" i="1"/>
  <c r="O10" i="1" s="1"/>
  <c r="B10" i="2" s="1"/>
  <c r="E10" i="2" l="1"/>
  <c r="C11" i="2"/>
  <c r="C10" i="2" s="1"/>
  <c r="K10" i="1"/>
  <c r="B3" i="2" s="1"/>
  <c r="F10" i="2" s="1"/>
  <c r="G11" i="2" s="1"/>
  <c r="G10" i="2" s="1"/>
  <c r="C4" i="2" l="1"/>
  <c r="C3" i="2" s="1"/>
  <c r="A12" i="1"/>
  <c r="A16" i="1" s="1"/>
  <c r="C16" i="1"/>
</calcChain>
</file>

<file path=xl/sharedStrings.xml><?xml version="1.0" encoding="utf-8"?>
<sst xmlns="http://schemas.openxmlformats.org/spreadsheetml/2006/main" count="310" uniqueCount="98">
  <si>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</si>
  <si>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</si>
  <si>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</si>
  <si>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</si>
  <si>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</si>
  <si>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</si>
  <si>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</si>
  <si>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</si>
  <si>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</si>
  <si>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</si>
  <si>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</si>
  <si>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</si>
  <si>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</si>
  <si>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</si>
  <si>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</si>
  <si>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</si>
  <si>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</si>
  <si>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</si>
  <si>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</si>
  <si>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</si>
  <si>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</si>
  <si>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</si>
  <si>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</si>
  <si>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</si>
  <si>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</si>
  <si>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</si>
  <si>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</si>
  <si>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</si>
  <si>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</si>
  <si>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</si>
  <si>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</si>
  <si>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</si>
  <si>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</si>
  <si>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</si>
  <si>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</si>
  <si>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</si>
  <si>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</si>
  <si>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</si>
  <si>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</si>
  <si>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</si>
  <si>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</si>
  <si>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</si>
  <si>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</si>
  <si>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87.15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</si>
  <si>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</si>
  <si>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</si>
  <si>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</si>
  <si>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</si>
  <si>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</si>
  <si>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</si>
  <si>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</si>
  <si>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</si>
  <si>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</si>
  <si>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</si>
  <si>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</si>
  <si>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</si>
  <si>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</si>
  <si>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</si>
  <si>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</si>
  <si>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</si>
  <si>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</si>
  <si>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</si>
  <si>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</si>
  <si>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</si>
  <si>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</si>
  <si>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35.86</t>
  </si>
  <si>
    <t>2023.08.18</t>
  </si>
  <si>
    <t>2023.10.24</t>
  </si>
  <si>
    <t>2024.01.17</t>
  </si>
  <si>
    <t>00878.TW</t>
  </si>
  <si>
    <t>22.29</t>
  </si>
  <si>
    <t>2890.TW</t>
  </si>
  <si>
    <t>20.05</t>
  </si>
  <si>
    <t>2023.09.13</t>
  </si>
  <si>
    <t>2023.10.25</t>
  </si>
  <si>
    <t>2023.10.31</t>
  </si>
  <si>
    <t>2023.12.07</t>
  </si>
  <si>
    <t>USD</t>
  </si>
  <si>
    <t>目前匯率</t>
  </si>
  <si>
    <t>72.67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</si>
  <si>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</si>
  <si>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</si>
  <si>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</si>
  <si>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</si>
  <si>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</si>
  <si>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</si>
  <si>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</si>
  <si>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</si>
  <si>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</si>
  <si>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</si>
  <si>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49.54</t>
  </si>
  <si>
    <t>2023.09.27</t>
  </si>
  <si>
    <t>2023.12.28</t>
  </si>
  <si>
    <t>108.32</t>
  </si>
  <si>
    <t>2023.09.16</t>
  </si>
  <si>
    <t>253.44</t>
  </si>
  <si>
    <t>2023.10.04</t>
  </si>
  <si>
    <t>2024.03.06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</si>
</sst>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0" fillId="0" borderId="14" xfId="0" applyBorder="1"/>
    <xf numFmtId="0" fontId="4" fillId="14" borderId="5" xfId="0" applyFont="1" applyFill="1" applyBorder="1" applyAlignment="1">
      <alignment horizontal="center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8" borderId="10" xfId="0" applyNumberFormat="1" applyFont="1" applyFill="1" applyBorder="1" applyAlignment="1">
      <alignment horizontal="right" vertical="center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1" applyFont="1" applyFill="1" applyBorder="1" applyAlignment="1">
      <alignment horizontal="right" vertical="center"/>
    </xf>
    <xf numFmtId="0" fontId="0" fillId="0" borderId="17" xfId="0" applyBorder="1"/>
    <xf numFmtId="0" fontId="0" fillId="0" borderId="20" xfId="0" applyBorder="1"/>
    <xf numFmtId="0" fontId="0" fillId="0" borderId="21" xfId="0" applyBorder="1"/>
    <xf numFmtId="10" fontId="3" fillId="16" borderId="2" xfId="0" applyNumberFormat="1" applyFont="1" applyFill="1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2" fillId="10" borderId="5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0" fillId="0" borderId="16" xfId="0" applyBorder="1"/>
    <xf numFmtId="0" fontId="2" fillId="8" borderId="7" xfId="0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Protection="1"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8" fillId="19" borderId="11" xfId="0" applyFont="1" applyFill="1" applyBorder="1" applyAlignment="1" applyProtection="1">
      <alignment horizont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7" fillId="24" borderId="11" xfId="0" applyFont="1" applyFill="1" applyBorder="1" applyAlignment="1">
      <alignment horizontal="center" vertical="center" shrinkToFit="1"/>
    </xf>
    <xf numFmtId="0" fontId="0" fillId="0" borderId="26" xfId="0" applyBorder="1"/>
    <xf numFmtId="177" fontId="7" fillId="26" borderId="11" xfId="0" applyNumberFormat="1" applyFont="1" applyFill="1" applyBorder="1" applyAlignment="1">
      <alignment vertical="center"/>
    </xf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14" sqref="C14:D15"/>
    </sheetView>
  </sheetViews>
  <sheetFormatPr defaultColWidth="8.5" defaultRowHeight="16.5" x14ac:dyDescent="0.25"/>
  <sheetData>
    <row r="1" spans="1:26" ht="31.5" customHeight="1" thickBot="1" x14ac:dyDescent="0.3">
      <c r="A1" s="103" t="s">
        <v>0</v>
      </c>
      <c r="B1" s="97"/>
      <c r="C1" s="97"/>
      <c r="D1" s="76"/>
      <c r="E1" s="96" t="s">
        <v>1</v>
      </c>
      <c r="F1" s="97"/>
      <c r="G1" s="97"/>
      <c r="H1" s="76"/>
      <c r="I1" s="105" t="s">
        <v>2</v>
      </c>
      <c r="J1" s="97"/>
      <c r="K1" s="97"/>
      <c r="L1" s="76"/>
      <c r="M1" s="104" t="s">
        <v>3</v>
      </c>
      <c r="N1" s="97"/>
      <c r="O1" s="97"/>
      <c r="P1" s="76"/>
    </row>
    <row r="2" spans="1:26" ht="17.25" customHeight="1" x14ac:dyDescent="0.25">
      <c r="A2" s="52" t="s">
        <v>4</v>
      </c>
      <c r="B2" s="53"/>
      <c r="C2" s="54">
        <v>58132</v>
      </c>
      <c r="D2" s="55"/>
      <c r="E2" s="58" t="s">
        <v>5</v>
      </c>
      <c r="F2" s="53"/>
      <c r="G2" s="99">
        <v>770.66</v>
      </c>
      <c r="H2" s="55"/>
      <c r="I2" s="100" t="s">
        <v>6</v>
      </c>
      <c r="J2" s="101"/>
      <c r="K2" s="95">
        <f>'006208.TW'!D3*'006208.TW'!C3*0.997</f>
        <v>25632.12225</v>
      </c>
      <c r="L2" s="55"/>
      <c r="M2" s="102" t="s">
        <v>7</v>
      </c>
      <c r="N2" s="101"/>
      <c r="O2" s="106">
        <f>BND!H3*BND!D3</f>
        <v>609.26273655</v>
      </c>
      <c r="P2" s="55"/>
    </row>
    <row r="3" spans="1:26" ht="17.25" customHeight="1" x14ac:dyDescent="0.25">
      <c r="A3" s="68" t="s">
        <v>8</v>
      </c>
      <c r="B3" s="57"/>
      <c r="C3" s="81">
        <v>64558</v>
      </c>
      <c r="D3" s="62"/>
      <c r="E3" s="82" t="s">
        <v>9</v>
      </c>
      <c r="F3" s="57"/>
      <c r="G3" s="61">
        <v>300</v>
      </c>
      <c r="H3" s="62"/>
      <c r="I3" s="63" t="s">
        <v>10</v>
      </c>
      <c r="J3" s="64"/>
      <c r="K3" s="66">
        <f>'00692.TW'!D3*'00692.TW'!C3*0.997</f>
        <v>47729.4807</v>
      </c>
      <c r="L3" s="62"/>
      <c r="M3" s="65" t="s">
        <v>11</v>
      </c>
      <c r="N3" s="64"/>
      <c r="O3" s="87">
        <f>VEA!H3*VEA!D3</f>
        <v>305.70068889999999</v>
      </c>
      <c r="P3" s="62"/>
    </row>
    <row r="4" spans="1:26" ht="15.75" customHeight="1" x14ac:dyDescent="0.25">
      <c r="A4" s="68" t="s">
        <v>12</v>
      </c>
      <c r="B4" s="57"/>
      <c r="C4" s="81">
        <v>0</v>
      </c>
      <c r="D4" s="62"/>
      <c r="E4" s="82"/>
      <c r="F4" s="57"/>
      <c r="G4" s="61"/>
      <c r="H4" s="62"/>
      <c r="I4" s="63" t="s">
        <v>13</v>
      </c>
      <c r="J4" s="64"/>
      <c r="K4" s="66">
        <f>'00878.TW'!D3*'00878.TW'!C3*0.997</f>
        <v>4933.5348599999998</v>
      </c>
      <c r="L4" s="62"/>
      <c r="M4" s="65" t="s">
        <v>14</v>
      </c>
      <c r="N4" s="64"/>
      <c r="O4" s="87">
        <f>VT!H3*VT!D3</f>
        <v>1702.6051728000002</v>
      </c>
      <c r="P4" s="62"/>
    </row>
    <row r="5" spans="1:26" ht="16.5" customHeight="1" x14ac:dyDescent="0.25">
      <c r="A5" s="68" t="s">
        <v>15</v>
      </c>
      <c r="B5" s="57"/>
      <c r="C5" s="81">
        <v>0</v>
      </c>
      <c r="D5" s="62"/>
      <c r="E5" s="82"/>
      <c r="F5" s="57"/>
      <c r="G5" s="61"/>
      <c r="H5" s="62"/>
      <c r="I5" s="63" t="s">
        <v>16</v>
      </c>
      <c r="J5" s="64"/>
      <c r="K5" s="66">
        <f>'2890.TW'!D3*'2890.TW'!C3*0.997</f>
        <v>73042.911899999992</v>
      </c>
      <c r="L5" s="62"/>
      <c r="M5" s="65" t="s">
        <v>17</v>
      </c>
      <c r="N5" s="64"/>
      <c r="O5" s="87">
        <f>VTI!H3*VTI!D3</f>
        <v>280.33099775999995</v>
      </c>
      <c r="P5" s="62"/>
    </row>
    <row r="6" spans="1:26" x14ac:dyDescent="0.25">
      <c r="A6" s="68" t="s">
        <v>18</v>
      </c>
      <c r="B6" s="57"/>
      <c r="C6" s="81">
        <f>投資!G2*2.39</f>
        <v>75.37821000000001</v>
      </c>
      <c r="D6" s="62"/>
      <c r="E6" s="82"/>
      <c r="F6" s="57"/>
      <c r="G6" s="61"/>
      <c r="H6" s="62"/>
      <c r="I6" s="83" t="s">
        <v>19</v>
      </c>
      <c r="J6" s="57"/>
      <c r="K6" s="66">
        <v>7588</v>
      </c>
      <c r="L6" s="62"/>
      <c r="M6" s="56"/>
      <c r="N6" s="57"/>
      <c r="O6" s="87"/>
      <c r="P6" s="62"/>
    </row>
    <row r="7" spans="1:26" x14ac:dyDescent="0.25">
      <c r="A7" s="68" t="s">
        <v>20</v>
      </c>
      <c r="B7" s="57"/>
      <c r="C7" s="81">
        <v>756</v>
      </c>
      <c r="D7" s="62"/>
      <c r="E7" s="82"/>
      <c r="F7" s="57"/>
      <c r="G7" s="61"/>
      <c r="H7" s="62"/>
      <c r="I7" s="83"/>
      <c r="J7" s="57"/>
      <c r="K7" s="66"/>
      <c r="L7" s="62"/>
      <c r="M7" s="56"/>
      <c r="N7" s="57"/>
      <c r="O7" s="87"/>
      <c r="P7" s="62"/>
    </row>
    <row r="8" spans="1:26" x14ac:dyDescent="0.25">
      <c r="A8" s="68" t="s">
        <v>21</v>
      </c>
      <c r="B8" s="57"/>
      <c r="C8" s="81">
        <v>80</v>
      </c>
      <c r="D8" s="62"/>
      <c r="E8" s="82"/>
      <c r="F8" s="57"/>
      <c r="G8" s="61"/>
      <c r="H8" s="62"/>
      <c r="I8" s="83"/>
      <c r="J8" s="57"/>
      <c r="K8" s="66"/>
      <c r="L8" s="62"/>
      <c r="M8" s="56"/>
      <c r="N8" s="57"/>
      <c r="O8" s="87"/>
      <c r="P8" s="62"/>
      <c r="Q8" s="1"/>
      <c r="R8" s="1"/>
      <c r="S8" s="1"/>
      <c r="T8" s="1"/>
    </row>
    <row r="9" spans="1:26" x14ac:dyDescent="0.25">
      <c r="A9" s="98" t="s">
        <v>22</v>
      </c>
      <c r="B9" s="74"/>
      <c r="C9" s="71">
        <v>3139</v>
      </c>
      <c r="D9" s="72"/>
      <c r="E9" s="73"/>
      <c r="F9" s="74"/>
      <c r="G9" s="84"/>
      <c r="H9" s="72"/>
      <c r="I9" s="85"/>
      <c r="J9" s="74"/>
      <c r="K9" s="92"/>
      <c r="L9" s="72"/>
      <c r="M9" s="93"/>
      <c r="N9" s="74"/>
      <c r="O9" s="94"/>
      <c r="P9" s="72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67">
        <f>SUM(C2:D9)</f>
        <v>126740.37821</v>
      </c>
      <c r="D10" s="60"/>
      <c r="E10" s="69" t="s">
        <v>23</v>
      </c>
      <c r="F10" s="70"/>
      <c r="G10" s="67">
        <f>SUM(G2:H9)*投資!G2</f>
        <v>33767.545739999994</v>
      </c>
      <c r="H10" s="60"/>
      <c r="I10" s="69" t="s">
        <v>23</v>
      </c>
      <c r="J10" s="70"/>
      <c r="K10" s="67">
        <f>SUM(K2:L9)</f>
        <v>158926.04970999999</v>
      </c>
      <c r="L10" s="60"/>
      <c r="M10" s="69" t="s">
        <v>23</v>
      </c>
      <c r="N10" s="70"/>
      <c r="O10" s="67">
        <f>SUM(O2:P9)*投資!G2</f>
        <v>91396.855358559391</v>
      </c>
      <c r="P10" s="60"/>
      <c r="Q10" s="1"/>
      <c r="R10" s="1"/>
      <c r="S10" s="1"/>
      <c r="T10" s="1"/>
    </row>
    <row r="11" spans="1:26" ht="31.5" customHeight="1" thickBot="1" x14ac:dyDescent="0.3">
      <c r="A11" s="80" t="s">
        <v>24</v>
      </c>
      <c r="B11" s="60"/>
      <c r="C11" s="59" t="s">
        <v>25</v>
      </c>
      <c r="D11" s="6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86">
        <f>C10+G10+K10+O10</f>
        <v>410830.82901855942</v>
      </c>
      <c r="B12" s="76"/>
      <c r="C12" s="88">
        <v>9462</v>
      </c>
      <c r="D12" s="8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7"/>
      <c r="B13" s="78"/>
      <c r="C13" s="90"/>
      <c r="D13" s="9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26</v>
      </c>
      <c r="B14" s="76"/>
      <c r="C14" s="59" t="s">
        <v>27</v>
      </c>
      <c r="D14" s="7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7"/>
      <c r="B15" s="78"/>
      <c r="C15" s="77"/>
      <c r="D15" s="7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75">
        <f>A12-C12</f>
        <v>401368.82901855942</v>
      </c>
      <c r="B16" s="76"/>
      <c r="C16" s="79">
        <f>C12/A12</f>
        <v>2.3031377714773569E-2</v>
      </c>
      <c r="D16" s="7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7"/>
      <c r="B17" s="78"/>
      <c r="C17" s="77"/>
      <c r="D17" s="7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I1:L1"/>
    <mergeCell ref="O6:P6"/>
    <mergeCell ref="E8:F8"/>
    <mergeCell ref="O8:P8"/>
    <mergeCell ref="O2:P2"/>
    <mergeCell ref="O4:P4"/>
    <mergeCell ref="G3:H3"/>
    <mergeCell ref="I3:J3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M5:N5"/>
    <mergeCell ref="O9:P9"/>
    <mergeCell ref="O5:P5"/>
    <mergeCell ref="A7:B7"/>
    <mergeCell ref="M10:N10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A16:B17"/>
    <mergeCell ref="C16:D17"/>
    <mergeCell ref="I10:J10"/>
    <mergeCell ref="K10:L10"/>
    <mergeCell ref="A10:B10"/>
    <mergeCell ref="C14:D15"/>
    <mergeCell ref="A14:B15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7:H7"/>
    <mergeCell ref="I7:J7"/>
    <mergeCell ref="I8:J8"/>
    <mergeCell ref="A8:B8"/>
    <mergeCell ref="C8:D8"/>
    <mergeCell ref="G9:H9"/>
    <mergeCell ref="I9:J9"/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C4:D4"/>
    <mergeCell ref="E4:F4"/>
    <mergeCell ref="E6:F6"/>
    <mergeCell ref="A5:B5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0" t="s">
        <v>37</v>
      </c>
      <c r="D1" s="121"/>
      <c r="E1" s="121"/>
      <c r="F1" s="117" t="s">
        <v>17</v>
      </c>
      <c r="G1" s="57"/>
      <c r="H1" s="118" t="s">
        <v>77</v>
      </c>
      <c r="I1" s="110"/>
      <c r="J1" s="57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31"/>
    </row>
    <row r="3" spans="1:10" ht="18.75" customHeight="1" x14ac:dyDescent="0.25">
      <c r="A3" s="128">
        <f>(E3-F3)/D3</f>
        <v>7217.2236968675652</v>
      </c>
      <c r="B3" s="126">
        <f>E3/D3</f>
        <v>7235.305179259818</v>
      </c>
      <c r="C3" s="113">
        <f>H3*I3</f>
        <v>7993.2441600000002</v>
      </c>
      <c r="D3" s="119">
        <f>SUM(D7:D505)</f>
        <v>1.1061039999999998</v>
      </c>
      <c r="E3" s="115">
        <f>SUM(E7:E505)</f>
        <v>8003</v>
      </c>
      <c r="F3" s="115">
        <f>SUM(F6:G505)</f>
        <v>20</v>
      </c>
      <c r="G3" s="8">
        <f>G4/E3</f>
        <v>0.10725469678278628</v>
      </c>
      <c r="H3" s="125" t="s">
        <v>95</v>
      </c>
      <c r="I3" s="124">
        <f>投資!G2</f>
        <v>31.539000000000001</v>
      </c>
      <c r="J3" s="122"/>
    </row>
    <row r="4" spans="1:10" ht="18.75" customHeight="1" x14ac:dyDescent="0.25">
      <c r="A4" s="108"/>
      <c r="B4" s="108"/>
      <c r="C4" s="114"/>
      <c r="D4" s="108"/>
      <c r="E4" s="108"/>
      <c r="F4" s="108"/>
      <c r="G4" s="41">
        <f>D3*C3-E3+F3</f>
        <v>858.35933835263859</v>
      </c>
      <c r="H4" s="114"/>
      <c r="I4" s="114"/>
      <c r="J4" s="114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38" t="s">
        <v>49</v>
      </c>
      <c r="G5" s="57"/>
      <c r="H5" s="123" t="s">
        <v>46</v>
      </c>
      <c r="I5" s="123" t="s">
        <v>80</v>
      </c>
      <c r="J5" s="123" t="s">
        <v>81</v>
      </c>
    </row>
    <row r="6" spans="1:10" x14ac:dyDescent="0.25">
      <c r="A6" s="26">
        <v>1</v>
      </c>
      <c r="B6" s="140" t="s">
        <v>50</v>
      </c>
      <c r="C6" s="110"/>
      <c r="D6" s="110"/>
      <c r="E6" s="57"/>
      <c r="F6" s="139"/>
      <c r="G6" s="57"/>
      <c r="H6" s="114"/>
      <c r="I6" s="114"/>
      <c r="J6" s="114"/>
    </row>
    <row r="7" spans="1:10" x14ac:dyDescent="0.25">
      <c r="A7" s="26">
        <v>2</v>
      </c>
      <c r="B7" s="50" t="s">
        <v>83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7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84</v>
      </c>
      <c r="C8" s="51">
        <f t="shared" si="0"/>
        <v>7138.5788700000003</v>
      </c>
      <c r="D8" s="23">
        <v>0.140096</v>
      </c>
      <c r="E8" s="33">
        <v>1000</v>
      </c>
      <c r="F8" s="137"/>
      <c r="G8" s="57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96</v>
      </c>
      <c r="C9" s="51">
        <f t="shared" si="0"/>
        <v>0</v>
      </c>
      <c r="D9" s="33"/>
      <c r="E9" s="33"/>
      <c r="F9" s="137">
        <v>5</v>
      </c>
      <c r="G9" s="57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7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7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7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87</v>
      </c>
      <c r="C13" s="51">
        <f t="shared" si="0"/>
        <v>0</v>
      </c>
      <c r="D13" s="33"/>
      <c r="E13" s="33"/>
      <c r="F13" s="137">
        <v>15</v>
      </c>
      <c r="G13" s="57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7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88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7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97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7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7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7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7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7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7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7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7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7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7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7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7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7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7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7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7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7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7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7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7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7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7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7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7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7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7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7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7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7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7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7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7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7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7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7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7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7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7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7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7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7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7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7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7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7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7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7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7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7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7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7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7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7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7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7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7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7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7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7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7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7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7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7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7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7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7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7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7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7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7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7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7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7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7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7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7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7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7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7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7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7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7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7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7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7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7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7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7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7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7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7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7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7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7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7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7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7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7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7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7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7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7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7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7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7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7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7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7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7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7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7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7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7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7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7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7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7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7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7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7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7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7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7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7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7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7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7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7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7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7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7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7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7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7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7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7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7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7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7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7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7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7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7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7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7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7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7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7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7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7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7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7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7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7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7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7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7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7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7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7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7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7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7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7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7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7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7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7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7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7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7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7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7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7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7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7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7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7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7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7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7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7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7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7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7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7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7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7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7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7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7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7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7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7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7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7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7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7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7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7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7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7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7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7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7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7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7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7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7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7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7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7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7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7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7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7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7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7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7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7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7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7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7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7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7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7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7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7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7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7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7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7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7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7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7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7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7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7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7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7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7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7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7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7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7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7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7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7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7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7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7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7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7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7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7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7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7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7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7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7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7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7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7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7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7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7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7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7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7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7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7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7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7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7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7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7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7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7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7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7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7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7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7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7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7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7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7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7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7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7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7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7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7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7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7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7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7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7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7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7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7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7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7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7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7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7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7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7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7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7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7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7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7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7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7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7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7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7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7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7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7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7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7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7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7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7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7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7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7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7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7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7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7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7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7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7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7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7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7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7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7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7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7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7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7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7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7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7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7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7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7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7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7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7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7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7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7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7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7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7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7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7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7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7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7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7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7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7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7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7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7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7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7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7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7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7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7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7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7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7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7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7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7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7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7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7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7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7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7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7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7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7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7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7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7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7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7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7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7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7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7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7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7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7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7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7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7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7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7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7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7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7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7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7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7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7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7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7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7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7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7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7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7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7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7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7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7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7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7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7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7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7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7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7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7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7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7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7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7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7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7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7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7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7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7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7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7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7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7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7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7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7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7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7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7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7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7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7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7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7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7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7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7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7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7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7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7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7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7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7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7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7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7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7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7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7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7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7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7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7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7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7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7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7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7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7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7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7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7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7"/>
      <c r="H505" s="27"/>
      <c r="I505" s="27"/>
      <c r="J505" s="27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0" sqref="J10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7"/>
      <c r="D1" s="3"/>
      <c r="E1" s="32" t="s">
        <v>29</v>
      </c>
      <c r="F1" s="32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31.539000000000001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139139</v>
      </c>
      <c r="B3" s="111">
        <f>總資產!K10</f>
        <v>158926.04970999999</v>
      </c>
      <c r="C3" s="8">
        <f>C4/A3</f>
        <v>0.14221066494656417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19787.049709999992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7"/>
      <c r="D8" s="6"/>
      <c r="E8" s="109" t="s">
        <v>36</v>
      </c>
      <c r="F8" s="110"/>
      <c r="G8" s="57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84394</v>
      </c>
      <c r="B10" s="111">
        <f>總資產!O10</f>
        <v>91396.855358559391</v>
      </c>
      <c r="C10" s="8">
        <f>C11/A10</f>
        <v>8.2978118806543016E-2</v>
      </c>
      <c r="D10" s="6"/>
      <c r="E10" s="107">
        <f>A3+A10</f>
        <v>223533</v>
      </c>
      <c r="F10" s="107">
        <f>B3+B10</f>
        <v>250322.9050685594</v>
      </c>
      <c r="G10" s="8">
        <f>G11/E10</f>
        <v>0.11984765143651899</v>
      </c>
    </row>
    <row r="11" spans="1:7" ht="18" customHeight="1" x14ac:dyDescent="0.3">
      <c r="A11" s="108"/>
      <c r="B11" s="108"/>
      <c r="C11" s="36">
        <f>B10-A10</f>
        <v>7002.8553585593909</v>
      </c>
      <c r="D11" s="6"/>
      <c r="E11" s="108"/>
      <c r="F11" s="108"/>
      <c r="G11" s="39">
        <f>F10-E10</f>
        <v>26789.905068559397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2" sqref="E22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9" width="8.875" style="29" customWidth="1"/>
    <col min="1050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7</v>
      </c>
      <c r="G1" s="57"/>
      <c r="H1" s="118"/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28">
        <f>(E3-F3)/D3</f>
        <v>74.728813559322035</v>
      </c>
      <c r="B3" s="126">
        <f>E3/D3</f>
        <v>75.244067796610167</v>
      </c>
      <c r="C3" s="113" t="s">
        <v>43</v>
      </c>
      <c r="D3" s="119">
        <f>SUM(D7:D505)</f>
        <v>295</v>
      </c>
      <c r="E3" s="115">
        <f>SUM(E7:E505)</f>
        <v>22197</v>
      </c>
      <c r="F3" s="115">
        <f>SUM(F6:G505)</f>
        <v>152</v>
      </c>
      <c r="G3" s="8">
        <f>G4/E3</f>
        <v>0.16507861422714781</v>
      </c>
      <c r="H3" s="125"/>
      <c r="I3" s="124"/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3664.25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/>
      <c r="I5" s="123"/>
      <c r="J5" s="123"/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97</v>
      </c>
      <c r="C21" s="44">
        <v>86.59</v>
      </c>
      <c r="D21" s="30">
        <v>17</v>
      </c>
      <c r="E21" s="30">
        <v>1473</v>
      </c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400:G400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9" width="8.875" style="29" customWidth="1"/>
    <col min="1050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64</v>
      </c>
      <c r="G1" s="57"/>
      <c r="H1" s="118"/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28">
        <f>(E3-F3)/D3</f>
        <v>30.42996254681648</v>
      </c>
      <c r="B3" s="126">
        <f>E3/D3</f>
        <v>31.35430711610487</v>
      </c>
      <c r="C3" s="113" t="s">
        <v>65</v>
      </c>
      <c r="D3" s="119">
        <f>SUM(D7:D505)</f>
        <v>1335</v>
      </c>
      <c r="E3" s="115">
        <f>SUM(E7:E505)</f>
        <v>41858</v>
      </c>
      <c r="F3" s="115">
        <f>SUM(F6:G505)</f>
        <v>1234</v>
      </c>
      <c r="G3" s="8">
        <f>G4/E3</f>
        <v>0.17318314300731039</v>
      </c>
      <c r="H3" s="125"/>
      <c r="I3" s="124"/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7249.0999999999985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/>
      <c r="I5" s="123"/>
      <c r="J5" s="123"/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66</v>
      </c>
      <c r="C8" s="44">
        <v>31.18</v>
      </c>
      <c r="D8" s="30">
        <v>1000</v>
      </c>
      <c r="E8" s="30">
        <v>31224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43" t="s">
        <v>67</v>
      </c>
      <c r="C11" s="44">
        <v>30.79</v>
      </c>
      <c r="D11" s="30">
        <v>50</v>
      </c>
      <c r="E11" s="30">
        <v>1541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7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43" t="s">
        <v>68</v>
      </c>
      <c r="C16" s="44">
        <v>31.57</v>
      </c>
      <c r="D16" s="30">
        <v>50</v>
      </c>
      <c r="E16" s="30">
        <v>1580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97</v>
      </c>
      <c r="C18" s="45">
        <v>35.65</v>
      </c>
      <c r="D18" s="30">
        <v>26</v>
      </c>
      <c r="E18" s="30">
        <v>928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400:G400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9" width="8.875" style="29" customWidth="1"/>
    <col min="1050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69</v>
      </c>
      <c r="G1" s="57"/>
      <c r="H1" s="118"/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28">
        <f>(E3-F3)/D3</f>
        <v>21.004504504504503</v>
      </c>
      <c r="B3" s="126">
        <f>E3/D3</f>
        <v>21.22972972972973</v>
      </c>
      <c r="C3" s="113" t="s">
        <v>70</v>
      </c>
      <c r="D3" s="119">
        <f>SUM(D7:D505)</f>
        <v>222</v>
      </c>
      <c r="E3" s="115">
        <f>SUM(E7:E505)</f>
        <v>4713</v>
      </c>
      <c r="F3" s="115">
        <f>SUM(F6:G505)</f>
        <v>50</v>
      </c>
      <c r="G3" s="8">
        <f>G4/E3</f>
        <v>6.0551665605771292E-2</v>
      </c>
      <c r="H3" s="125"/>
      <c r="I3" s="124"/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285.38000000000011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/>
      <c r="I5" s="123"/>
      <c r="J5" s="123"/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7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7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7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97</v>
      </c>
      <c r="C18" s="45">
        <v>22.24</v>
      </c>
      <c r="D18" s="30">
        <v>21</v>
      </c>
      <c r="E18" s="30">
        <v>468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400:G400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9" width="8.875" style="29" customWidth="1"/>
    <col min="1050" max="16384" width="8.875" style="29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71</v>
      </c>
      <c r="G1" s="57"/>
      <c r="H1" s="118"/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28">
        <f>(E3-F3)/D3</f>
        <v>17.718117131910237</v>
      </c>
      <c r="B3" s="126">
        <f>E3/D3</f>
        <v>18.046524356869185</v>
      </c>
      <c r="C3" s="130" t="s">
        <v>72</v>
      </c>
      <c r="D3" s="119">
        <f>SUM(D7:D505)</f>
        <v>3654</v>
      </c>
      <c r="E3" s="115">
        <f>SUM(E7:E505)</f>
        <v>65942</v>
      </c>
      <c r="F3" s="115">
        <f>SUM(F6:G505)</f>
        <v>1200</v>
      </c>
      <c r="G3" s="8">
        <f>G4/E3</f>
        <v>0.12921506778684294</v>
      </c>
      <c r="H3" s="125"/>
      <c r="I3" s="124"/>
      <c r="J3" s="122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8520.6999999999971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/>
      <c r="I5" s="123"/>
      <c r="J5" s="123"/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7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7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7"/>
      <c r="H9" s="21"/>
      <c r="I9" s="21"/>
      <c r="J9" s="21"/>
    </row>
    <row r="10" spans="1:10" x14ac:dyDescent="0.3">
      <c r="A10" s="18">
        <v>5</v>
      </c>
      <c r="B10" s="43" t="s">
        <v>66</v>
      </c>
      <c r="C10" s="44">
        <v>17.100000000000001</v>
      </c>
      <c r="D10" s="30">
        <v>1000</v>
      </c>
      <c r="E10" s="19">
        <v>17124</v>
      </c>
      <c r="F10" s="112"/>
      <c r="G10" s="57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7"/>
      <c r="H11" s="21"/>
      <c r="I11" s="21"/>
      <c r="J11" s="21"/>
    </row>
    <row r="12" spans="1:10" x14ac:dyDescent="0.3">
      <c r="A12" s="18">
        <v>7</v>
      </c>
      <c r="B12" s="43" t="s">
        <v>73</v>
      </c>
      <c r="C12" s="44"/>
      <c r="D12" s="30"/>
      <c r="E12" s="30"/>
      <c r="F12" s="112">
        <v>1200</v>
      </c>
      <c r="G12" s="57"/>
      <c r="H12" s="21"/>
      <c r="I12" s="21"/>
      <c r="J12" s="21"/>
    </row>
    <row r="13" spans="1:10" x14ac:dyDescent="0.3">
      <c r="A13" s="18">
        <v>8</v>
      </c>
      <c r="B13" s="43" t="s">
        <v>73</v>
      </c>
      <c r="C13" s="44">
        <v>0</v>
      </c>
      <c r="D13" s="30">
        <v>40</v>
      </c>
      <c r="E13" s="30">
        <v>0</v>
      </c>
      <c r="F13" s="112"/>
      <c r="G13" s="57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7"/>
      <c r="H14" s="21"/>
      <c r="I14" s="21"/>
      <c r="J14" s="21"/>
    </row>
    <row r="15" spans="1:10" x14ac:dyDescent="0.3">
      <c r="A15" s="18">
        <v>10</v>
      </c>
      <c r="B15" s="43" t="s">
        <v>74</v>
      </c>
      <c r="C15" s="44">
        <v>18.100000000000001</v>
      </c>
      <c r="D15" s="30">
        <v>100</v>
      </c>
      <c r="E15" s="30">
        <v>1812</v>
      </c>
      <c r="F15" s="112"/>
      <c r="G15" s="57"/>
      <c r="H15" s="21"/>
      <c r="I15" s="21"/>
      <c r="J15" s="21"/>
    </row>
    <row r="16" spans="1:10" x14ac:dyDescent="0.3">
      <c r="A16" s="18">
        <v>11</v>
      </c>
      <c r="B16" s="43" t="s">
        <v>75</v>
      </c>
      <c r="C16" s="44">
        <v>17.8</v>
      </c>
      <c r="D16" s="30">
        <v>30</v>
      </c>
      <c r="E16" s="30">
        <v>535</v>
      </c>
      <c r="F16" s="112"/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7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76</v>
      </c>
      <c r="C19" s="44">
        <v>19.149999999999999</v>
      </c>
      <c r="D19" s="30">
        <v>45</v>
      </c>
      <c r="E19" s="30">
        <v>862</v>
      </c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97</v>
      </c>
      <c r="C22" s="45">
        <v>20.05</v>
      </c>
      <c r="D22" s="30">
        <v>43</v>
      </c>
      <c r="E22" s="30">
        <v>863</v>
      </c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238:G238"/>
    <mergeCell ref="F188:G188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F46:G46"/>
    <mergeCell ref="F66:G66"/>
    <mergeCell ref="F253:G253"/>
    <mergeCell ref="F109:G109"/>
    <mergeCell ref="F351:G351"/>
    <mergeCell ref="F47:G47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87:G87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452:G452"/>
    <mergeCell ref="F451:G451"/>
    <mergeCell ref="F334:G334"/>
    <mergeCell ref="F163:G163"/>
    <mergeCell ref="F101:G101"/>
    <mergeCell ref="F425:G425"/>
    <mergeCell ref="F400:G400"/>
    <mergeCell ref="F414:G414"/>
    <mergeCell ref="F291:G291"/>
    <mergeCell ref="F91:G91"/>
    <mergeCell ref="F389:G389"/>
    <mergeCell ref="F327:G327"/>
    <mergeCell ref="F156:G15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24" sqref="J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7</v>
      </c>
      <c r="G1" s="57"/>
      <c r="H1" s="118" t="s">
        <v>77</v>
      </c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28">
        <f>(E3-F3)/D3</f>
        <v>2248.2202633240954</v>
      </c>
      <c r="B3" s="126">
        <f>E3/D3</f>
        <v>2266.7079359229197</v>
      </c>
      <c r="C3" s="130">
        <f>H3*I3</f>
        <v>2291.9391300000002</v>
      </c>
      <c r="D3" s="119">
        <f>SUM(D7:D505)</f>
        <v>8.3839649999999999</v>
      </c>
      <c r="E3" s="115">
        <f>SUM(E7:E505)</f>
        <v>19004</v>
      </c>
      <c r="F3" s="115">
        <f>SUM(F6:G505)</f>
        <v>155</v>
      </c>
      <c r="G3" s="8">
        <f>G4/E3</f>
        <v>1.9287384132311652E-2</v>
      </c>
      <c r="H3" s="125" t="s">
        <v>79</v>
      </c>
      <c r="I3" s="124">
        <f>投資!G2</f>
        <v>31.539000000000001</v>
      </c>
      <c r="J3" s="122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366.53744805045062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 t="s">
        <v>46</v>
      </c>
      <c r="I5" s="123" t="s">
        <v>80</v>
      </c>
      <c r="J5" s="123" t="s">
        <v>81</v>
      </c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7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82</v>
      </c>
      <c r="C8" s="45">
        <f t="shared" si="0"/>
        <v>0</v>
      </c>
      <c r="D8" s="30"/>
      <c r="E8" s="30"/>
      <c r="F8" s="112">
        <v>2</v>
      </c>
      <c r="G8" s="57"/>
      <c r="H8" s="21"/>
      <c r="I8" s="21"/>
      <c r="J8" s="21"/>
    </row>
    <row r="9" spans="1:10" x14ac:dyDescent="0.3">
      <c r="A9" s="18">
        <v>4</v>
      </c>
      <c r="B9" s="43" t="s">
        <v>83</v>
      </c>
      <c r="C9" s="45">
        <f t="shared" si="0"/>
        <v>2267.0656499999996</v>
      </c>
      <c r="D9" s="30">
        <v>0.441048</v>
      </c>
      <c r="E9" s="30">
        <v>1000</v>
      </c>
      <c r="F9" s="112"/>
      <c r="G9" s="57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84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7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84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7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73</v>
      </c>
      <c r="C12" s="45">
        <f t="shared" si="0"/>
        <v>0</v>
      </c>
      <c r="D12" s="30"/>
      <c r="E12" s="30"/>
      <c r="F12" s="112">
        <v>4</v>
      </c>
      <c r="G12" s="57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7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85</v>
      </c>
      <c r="C14" s="45">
        <f t="shared" si="0"/>
        <v>0</v>
      </c>
      <c r="D14" s="30"/>
      <c r="E14" s="30"/>
      <c r="F14" s="112">
        <v>25</v>
      </c>
      <c r="G14" s="57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7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86</v>
      </c>
      <c r="C16" s="45">
        <f t="shared" si="0"/>
        <v>0</v>
      </c>
      <c r="D16" s="30"/>
      <c r="E16" s="30"/>
      <c r="F16" s="112">
        <v>28</v>
      </c>
      <c r="G16" s="57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7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87</v>
      </c>
      <c r="C19" s="45">
        <f t="shared" si="0"/>
        <v>0</v>
      </c>
      <c r="D19" s="30"/>
      <c r="E19" s="30"/>
      <c r="F19" s="112">
        <v>32</v>
      </c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7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88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7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89</v>
      </c>
      <c r="C22" s="45">
        <f t="shared" si="0"/>
        <v>0</v>
      </c>
      <c r="D22" s="30"/>
      <c r="E22" s="30"/>
      <c r="F22" s="112">
        <v>35</v>
      </c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97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7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11</v>
      </c>
      <c r="G1" s="57"/>
      <c r="H1" s="118" t="s">
        <v>77</v>
      </c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28">
        <f>(E3-F3)/D3</f>
        <v>1447.9519218381454</v>
      </c>
      <c r="B3" s="126">
        <v>1446.530865440456</v>
      </c>
      <c r="C3" s="132">
        <f>H3*I3</f>
        <v>1562.4420600000001</v>
      </c>
      <c r="D3" s="119">
        <f>SUM(D7:D505)</f>
        <v>6.1707850000000004</v>
      </c>
      <c r="E3" s="115">
        <f>SUM(E7:E505)</f>
        <v>9003</v>
      </c>
      <c r="F3" s="115">
        <f>SUM(F6:G505)</f>
        <v>68</v>
      </c>
      <c r="G3" s="8">
        <f>G4/E3</f>
        <v>7.8473178631245213E-2</v>
      </c>
      <c r="H3" s="125" t="s">
        <v>90</v>
      </c>
      <c r="I3" s="134">
        <f>投資!G2</f>
        <v>31.539000000000001</v>
      </c>
      <c r="J3" s="122"/>
    </row>
    <row r="4" spans="1:10" ht="18.75" customHeight="1" x14ac:dyDescent="0.3">
      <c r="A4" s="108"/>
      <c r="B4" s="108"/>
      <c r="C4" s="133"/>
      <c r="D4" s="108"/>
      <c r="E4" s="108"/>
      <c r="F4" s="108"/>
      <c r="G4" s="41">
        <f>D3*C3-E3+F3</f>
        <v>706.49402721710067</v>
      </c>
      <c r="H4" s="114"/>
      <c r="I4" s="133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1458.9715895141378</v>
      </c>
      <c r="E5" s="17" t="s">
        <v>48</v>
      </c>
      <c r="F5" s="116" t="s">
        <v>49</v>
      </c>
      <c r="G5" s="57"/>
      <c r="H5" s="123" t="s">
        <v>46</v>
      </c>
      <c r="I5" s="123" t="s">
        <v>80</v>
      </c>
      <c r="J5" s="123" t="s">
        <v>81</v>
      </c>
    </row>
    <row r="6" spans="1:10" x14ac:dyDescent="0.3">
      <c r="A6" s="18">
        <v>1</v>
      </c>
      <c r="B6" s="129" t="s">
        <v>50</v>
      </c>
      <c r="C6" s="110"/>
      <c r="D6" s="110"/>
      <c r="E6" s="57"/>
      <c r="F6" s="135"/>
      <c r="G6" s="64"/>
      <c r="H6" s="114"/>
      <c r="I6" s="114"/>
      <c r="J6" s="114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7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7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84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7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91</v>
      </c>
      <c r="C10" s="47">
        <f t="shared" si="0"/>
        <v>0</v>
      </c>
      <c r="D10" s="30"/>
      <c r="E10" s="19"/>
      <c r="F10" s="112">
        <v>14</v>
      </c>
      <c r="G10" s="57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7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7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7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92</v>
      </c>
      <c r="C14" s="47">
        <f t="shared" si="0"/>
        <v>0</v>
      </c>
      <c r="D14" s="30"/>
      <c r="E14" s="30"/>
      <c r="F14" s="112">
        <v>54</v>
      </c>
      <c r="G14" s="57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7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88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7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97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7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7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0" t="s">
        <v>37</v>
      </c>
      <c r="D1" s="121"/>
      <c r="E1" s="121"/>
      <c r="F1" s="117" t="s">
        <v>14</v>
      </c>
      <c r="G1" s="57"/>
      <c r="H1" s="118" t="s">
        <v>77</v>
      </c>
      <c r="I1" s="110"/>
      <c r="J1" s="57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28">
        <f>(E3-F3)/D3</f>
        <v>3093.6571344592821</v>
      </c>
      <c r="B3" s="126">
        <f>E3/D3</f>
        <v>3117.8327922439394</v>
      </c>
      <c r="C3" s="113">
        <f>H3*I3</f>
        <v>3416.3044799999998</v>
      </c>
      <c r="D3" s="119">
        <f>SUM(D7:D505)</f>
        <v>15.718290000000003</v>
      </c>
      <c r="E3" s="115">
        <f>SUM(E7:E505)</f>
        <v>49007</v>
      </c>
      <c r="F3" s="115">
        <f>SUM(F6:G505)</f>
        <v>380</v>
      </c>
      <c r="G3" s="8">
        <f>G4/E3</f>
        <v>0.10348449292834094</v>
      </c>
      <c r="H3" s="125" t="s">
        <v>93</v>
      </c>
      <c r="I3" s="136">
        <f>投資!G2</f>
        <v>31.539000000000001</v>
      </c>
      <c r="J3" s="122"/>
    </row>
    <row r="4" spans="1:10" ht="18.75" customHeight="1" x14ac:dyDescent="0.3">
      <c r="A4" s="108"/>
      <c r="B4" s="108"/>
      <c r="C4" s="114"/>
      <c r="D4" s="108"/>
      <c r="E4" s="108"/>
      <c r="F4" s="108"/>
      <c r="G4" s="41">
        <f>D3*C3-E3+F3</f>
        <v>5071.4645449392046</v>
      </c>
      <c r="H4" s="114"/>
      <c r="I4" s="114"/>
      <c r="J4" s="114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16" t="s">
        <v>49</v>
      </c>
      <c r="G5" s="57"/>
      <c r="H5" s="123" t="s">
        <v>46</v>
      </c>
      <c r="I5" s="123" t="s">
        <v>80</v>
      </c>
      <c r="J5" s="123" t="s">
        <v>81</v>
      </c>
    </row>
    <row r="6" spans="1:10" x14ac:dyDescent="0.3">
      <c r="A6" s="18">
        <v>1</v>
      </c>
      <c r="B6" s="129" t="s">
        <v>50</v>
      </c>
      <c r="C6" s="110"/>
      <c r="D6" s="110"/>
      <c r="E6" s="57"/>
      <c r="F6" s="127"/>
      <c r="G6" s="57"/>
      <c r="H6" s="114"/>
      <c r="I6" s="114"/>
      <c r="J6" s="114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7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3071.5083</v>
      </c>
      <c r="D8" s="30">
        <v>0.32553500000000002</v>
      </c>
      <c r="E8" s="30">
        <v>1000</v>
      </c>
      <c r="F8" s="112"/>
      <c r="G8" s="57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94</v>
      </c>
      <c r="C9" s="45">
        <f t="shared" si="0"/>
        <v>3114.2246399999999</v>
      </c>
      <c r="D9" s="30">
        <v>0.321135</v>
      </c>
      <c r="E9" s="30">
        <v>1000</v>
      </c>
      <c r="F9" s="112"/>
      <c r="G9" s="57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94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7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91</v>
      </c>
      <c r="C11" s="45">
        <f t="shared" si="0"/>
        <v>0</v>
      </c>
      <c r="D11" s="30"/>
      <c r="E11" s="30"/>
      <c r="F11" s="112">
        <v>126</v>
      </c>
      <c r="G11" s="57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7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7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7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92</v>
      </c>
      <c r="C15" s="45">
        <f t="shared" si="0"/>
        <v>0</v>
      </c>
      <c r="D15" s="30"/>
      <c r="E15" s="30"/>
      <c r="F15" s="112">
        <v>254</v>
      </c>
      <c r="G15" s="57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7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88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7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97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7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7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7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7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7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7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7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7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7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7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7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7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7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7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7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7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7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7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7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7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7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7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7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7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7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7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7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7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7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7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7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7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7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7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7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7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7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7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7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7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7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7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7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7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7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7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7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7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7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7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7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7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7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7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7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7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7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7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7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7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7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7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7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7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7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7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7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7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7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7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7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7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7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7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7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7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7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7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7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7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7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7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7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7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7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7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7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7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7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7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7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7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7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7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7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7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7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7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7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7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7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7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7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7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7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7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7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7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7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7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7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7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7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7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7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7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7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7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7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7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7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7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7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7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7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7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7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7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7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7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7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7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7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7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7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7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7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7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7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7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7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7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7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7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7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7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7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7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7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7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7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7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7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7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7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7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7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7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7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7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7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7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7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7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7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7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7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7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7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7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7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7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7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7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7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7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7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7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7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7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7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7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7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7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7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7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7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7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7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7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7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7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7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7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7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7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7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7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7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7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7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7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7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7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7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7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7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7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7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7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7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7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7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7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7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7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7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7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7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7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7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7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7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7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7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7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7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7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7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7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7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7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7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7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7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7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7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7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7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7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7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7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7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7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7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7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7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7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7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7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7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7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7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7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7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7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7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7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7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7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7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7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7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7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7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7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7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7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7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7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7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7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7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7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7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7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7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7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7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7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7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7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7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7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7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7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7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7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7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7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7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7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7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7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7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7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7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7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7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7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7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7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7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7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7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7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7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7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7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7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7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7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7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7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7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7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7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7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7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7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7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7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7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7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7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7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7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7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7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7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7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7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7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7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7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7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7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7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7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7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7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7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7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7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7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7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7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7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7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7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7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7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7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7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7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7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7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7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7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7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7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7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7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7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7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7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7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7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7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7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7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7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7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7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7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7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7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7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7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7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7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7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7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7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7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7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7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7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7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7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7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7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7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7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7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7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7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7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7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7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7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7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7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7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7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7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7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7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7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7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7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7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7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7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7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7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7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7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7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7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7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7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7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7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7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7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7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7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7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7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7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7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7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7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7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7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7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7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7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7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7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7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7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7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7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7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7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7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7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7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7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7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7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7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7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7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7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7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7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7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7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7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7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7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7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7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7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7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7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7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7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7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7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7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7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7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7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7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7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7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7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7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7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7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7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7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7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7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88:G188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238:G238"/>
    <mergeCell ref="F42:G42"/>
    <mergeCell ref="F237:G237"/>
    <mergeCell ref="F408:G408"/>
    <mergeCell ref="F116:G116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487:G487"/>
    <mergeCell ref="F473:G473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241:G241"/>
    <mergeCell ref="F284:G284"/>
    <mergeCell ref="F10:G10"/>
    <mergeCell ref="F63:G63"/>
    <mergeCell ref="F24:G24"/>
    <mergeCell ref="F331:G331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F437:G437"/>
    <mergeCell ref="F190:G190"/>
    <mergeCell ref="F46:G4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2024-03-07T04:46:19Z</dcterms:modified>
  <dc:language>en-US</dc:language>
</cp:coreProperties>
</file>