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4728358B-4F8D-47DC-A240-433D95D4218C}" xr6:coauthVersionLast="47" xr6:coauthVersionMax="47" xr10:uidLastSave="{00000000-0000-0000-0000-000000000000}"/>
  <bookViews>
    <workbookView xWindow="-110" yWindow="-110" windowWidth="19420" windowHeight="11500" tabRatio="679" activeTab="6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2890.TW" sheetId="5" r:id="rId5"/>
    <sheet name="BND" sheetId="6" r:id="rId6"/>
    <sheet name="VT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7" l="1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F3" i="7"/>
  <c r="E3" i="7"/>
  <c r="D3" i="7"/>
  <c r="C3" i="7"/>
  <c r="G4" i="7" s="1"/>
  <c r="G3" i="7" s="1"/>
  <c r="B3" i="7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J3" i="6"/>
  <c r="I3" i="6"/>
  <c r="F3" i="6"/>
  <c r="E3" i="6"/>
  <c r="D3" i="6"/>
  <c r="C3" i="6"/>
  <c r="B3" i="6"/>
  <c r="F3" i="5"/>
  <c r="A3" i="5" s="1"/>
  <c r="E3" i="5"/>
  <c r="D3" i="5"/>
  <c r="K4" i="1" s="1"/>
  <c r="K10" i="1" s="1"/>
  <c r="B3" i="2" s="1"/>
  <c r="B3" i="5"/>
  <c r="F3" i="4"/>
  <c r="E3" i="4"/>
  <c r="G4" i="4" s="1"/>
  <c r="G3" i="4" s="1"/>
  <c r="D3" i="4"/>
  <c r="B3" i="4"/>
  <c r="F3" i="3"/>
  <c r="A3" i="3" s="1"/>
  <c r="E3" i="3"/>
  <c r="D3" i="3"/>
  <c r="G4" i="3" s="1"/>
  <c r="G3" i="3" s="1"/>
  <c r="G10" i="1"/>
  <c r="C10" i="1"/>
  <c r="C7" i="1"/>
  <c r="O3" i="1"/>
  <c r="K3" i="1"/>
  <c r="O2" i="1"/>
  <c r="O10" i="1" s="1"/>
  <c r="B10" i="2" s="1"/>
  <c r="K2" i="1"/>
  <c r="A3" i="7" l="1"/>
  <c r="A10" i="2"/>
  <c r="C4" i="2"/>
  <c r="C3" i="2" s="1"/>
  <c r="F10" i="2"/>
  <c r="A12" i="1"/>
  <c r="C11" i="2"/>
  <c r="C10" i="2" s="1"/>
  <c r="G4" i="5"/>
  <c r="G3" i="5" s="1"/>
  <c r="B3" i="3"/>
  <c r="A3" i="6"/>
  <c r="A3" i="4"/>
  <c r="A3" i="2"/>
  <c r="G4" i="6"/>
  <c r="G3" i="6" s="1"/>
  <c r="E10" i="2" l="1"/>
  <c r="G11" i="2"/>
  <c r="G10" i="2" s="1"/>
  <c r="C16" i="1"/>
  <c r="A16" i="1"/>
</calcChain>
</file>

<file path=xl/sharedStrings.xml><?xml version="1.0" encoding="utf-8"?>
<sst xmlns="http://schemas.openxmlformats.org/spreadsheetml/2006/main" count="311" uniqueCount="128">
  <si>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</si>
  <si>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</si>
  <si>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</si>
  <si>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</si>
  <si>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</si>
  <si>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</si>
  <si>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</si>
  <si>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</si>
  <si>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</si>
  <si>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</si>
  <si>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</si>
  <si>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2890</t>
  </si>
  <si>
    <t>中華郵政活存</t>
  </si>
  <si>
    <t>2891</t>
  </si>
  <si>
    <t>中國信託活存</t>
  </si>
  <si>
    <t>永豐大戶美元活存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</si>
  <si>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</si>
  <si>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</si>
  <si>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</si>
  <si>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</si>
  <si>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</si>
  <si>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</si>
  <si>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</si>
  <si>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</si>
  <si>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</si>
  <si>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</si>
  <si>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</si>
  <si>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</si>
  <si>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</si>
  <si>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</si>
  <si>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</si>
  <si>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</si>
  <si>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</si>
  <si>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</si>
  <si>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</si>
  <si>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</si>
  <si>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</si>
  <si>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</si>
  <si>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100.15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</si>
  <si>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</si>
  <si>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</si>
  <si>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</si>
  <si>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</si>
  <si>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</si>
  <si>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</si>
  <si>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</si>
  <si>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</si>
  <si>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</si>
  <si>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</si>
  <si>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</si>
  <si>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</si>
  <si>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</si>
  <si>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</si>
  <si>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</si>
  <si>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</si>
  <si>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</si>
  <si>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</si>
  <si>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</si>
  <si>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</si>
  <si>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</si>
  <si>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</si>
  <si>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</si>
  <si>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</si>
  <si>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</si>
  <si>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</si>
  <si>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</si>
  <si>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</si>
  <si>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</si>
  <si>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</si>
  <si>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</si>
  <si>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</si>
  <si>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</si>
  <si>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</si>
  <si>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</si>
  <si>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</si>
  <si>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2025.03.06</t>
  </si>
  <si>
    <t>2025.04.07</t>
  </si>
  <si>
    <t>2025.05.06</t>
  </si>
  <si>
    <t>00692.TW</t>
  </si>
  <si>
    <t>39.86</t>
  </si>
  <si>
    <t>2023.08.18</t>
  </si>
  <si>
    <t>2023.10.24</t>
  </si>
  <si>
    <t>2024.01.17</t>
  </si>
  <si>
    <t>2890.TW</t>
  </si>
  <si>
    <t>22.05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</si>
  <si>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</si>
  <si>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</si>
  <si>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</si>
  <si>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</si>
  <si>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</si>
  <si>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</si>
  <si>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</si>
  <si>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</si>
  <si>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</si>
  <si>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72.76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</si>
  <si>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</si>
  <si>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</si>
  <si>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</si>
  <si>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</si>
  <si>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</si>
  <si>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</si>
  <si>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</si>
  <si>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</si>
  <si>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</si>
  <si>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</si>
  <si>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</si>
  <si>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</si>
  <si>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</si>
  <si>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</si>
  <si>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</si>
  <si>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</si>
  <si>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</si>
  <si>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</si>
  <si>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</si>
  <si>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</si>
  <si>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</si>
  <si>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</si>
  <si>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2025.03.10</t>
  </si>
  <si>
    <t>2025.04.10</t>
  </si>
  <si>
    <t>118.13</t>
  </si>
  <si>
    <t>2023.09.16</t>
  </si>
  <si>
    <t>2023.09.27</t>
  </si>
  <si>
    <t>2023.12.28</t>
  </si>
  <si>
    <t>2024.03.26</t>
  </si>
  <si>
    <t>2024.06.28</t>
  </si>
  <si>
    <t>2024.12.30</t>
  </si>
  <si>
    <t>2025.03.28</t>
  </si>
  <si>
    <t>2025.05.06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</si>
</sst>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C14" sqref="C14:D15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97702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61607.172350000001</v>
      </c>
      <c r="L2" s="51"/>
      <c r="M2" s="83" t="s">
        <v>6</v>
      </c>
      <c r="N2" s="77"/>
      <c r="O2" s="54">
        <f>BND!H3*BND!D3</f>
        <v>1041.9453918000004</v>
      </c>
      <c r="P2" s="51"/>
    </row>
    <row r="3" spans="1:26" ht="17.25" customHeight="1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67081.828959999999</v>
      </c>
      <c r="L3" s="40"/>
      <c r="M3" s="80" t="s">
        <v>9</v>
      </c>
      <c r="N3" s="81"/>
      <c r="O3" s="39">
        <f>VT!H3*VT!D3</f>
        <v>3815.7561129000001</v>
      </c>
      <c r="P3" s="40"/>
    </row>
    <row r="4" spans="1:26" ht="15.75" customHeight="1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11</v>
      </c>
      <c r="J4" s="81"/>
      <c r="K4" s="71">
        <f>'2890.TW'!D3*'2890.TW'!C3*0.997</f>
        <v>96948.7785</v>
      </c>
      <c r="L4" s="40"/>
      <c r="M4" s="80"/>
      <c r="N4" s="81"/>
      <c r="O4" s="39"/>
      <c r="P4" s="40"/>
    </row>
    <row r="5" spans="1:26" ht="16.5" customHeight="1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64" t="s">
        <v>13</v>
      </c>
      <c r="J5" s="46"/>
      <c r="K5" s="71">
        <v>16300</v>
      </c>
      <c r="L5" s="40"/>
      <c r="M5" s="80"/>
      <c r="N5" s="81"/>
      <c r="O5" s="39"/>
      <c r="P5" s="40"/>
    </row>
    <row r="6" spans="1:26" ht="17.25" customHeight="1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>
      <c r="A7" s="47" t="s">
        <v>15</v>
      </c>
      <c r="B7" s="46"/>
      <c r="C7" s="41">
        <f>投資!G2 * 0.02</f>
        <v>0.60282000000000002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16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/>
      <c r="B9" s="56"/>
      <c r="C9" s="86"/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17</v>
      </c>
      <c r="B10" s="49"/>
      <c r="C10" s="70">
        <f>SUM(C2:D9)</f>
        <v>218302.60282</v>
      </c>
      <c r="D10" s="66"/>
      <c r="E10" s="48" t="s">
        <v>17</v>
      </c>
      <c r="F10" s="49"/>
      <c r="G10" s="70">
        <f>SUM(G2:H9)*投資!G2</f>
        <v>0</v>
      </c>
      <c r="H10" s="66"/>
      <c r="I10" s="48" t="s">
        <v>17</v>
      </c>
      <c r="J10" s="49"/>
      <c r="K10" s="70">
        <f>SUM(K2:L9)</f>
        <v>241937.77980999998</v>
      </c>
      <c r="L10" s="66"/>
      <c r="M10" s="48" t="s">
        <v>17</v>
      </c>
      <c r="N10" s="49"/>
      <c r="O10" s="70">
        <f>SUM(O2:P9)*投資!G2</f>
        <v>146415.98105316272</v>
      </c>
      <c r="P10" s="66"/>
      <c r="Q10" s="1"/>
      <c r="R10" s="1"/>
      <c r="S10" s="1"/>
      <c r="T10" s="1"/>
    </row>
    <row r="11" spans="1:26" ht="31.5" customHeight="1" thickBot="1">
      <c r="A11" s="65" t="s">
        <v>18</v>
      </c>
      <c r="B11" s="66"/>
      <c r="C11" s="93" t="s">
        <v>19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606656.36368316272</v>
      </c>
      <c r="B12" s="44"/>
      <c r="C12" s="60">
        <v>4420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20</v>
      </c>
      <c r="B14" s="44"/>
      <c r="C14" s="93" t="s">
        <v>21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602236.36368316272</v>
      </c>
      <c r="B16" s="44"/>
      <c r="C16" s="69">
        <f>C12/A12</f>
        <v>7.2858380206630869E-3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22</v>
      </c>
      <c r="B1" s="95"/>
      <c r="C1" s="46"/>
      <c r="D1" s="3"/>
      <c r="E1" s="29" t="s">
        <v>23</v>
      </c>
      <c r="F1" s="29" t="s">
        <v>24</v>
      </c>
      <c r="G1" s="4" t="s">
        <v>25</v>
      </c>
    </row>
    <row r="2" spans="1:10" ht="21.75" customHeight="1">
      <c r="A2" s="5" t="s">
        <v>26</v>
      </c>
      <c r="B2" s="5" t="s">
        <v>27</v>
      </c>
      <c r="C2" s="5" t="s">
        <v>28</v>
      </c>
      <c r="D2" s="6"/>
      <c r="E2" s="7">
        <v>304</v>
      </c>
      <c r="F2" s="7">
        <v>0</v>
      </c>
      <c r="G2" s="30">
        <v>30.140999999999998</v>
      </c>
    </row>
    <row r="3" spans="1:10" ht="17.25" customHeight="1">
      <c r="A3" s="96">
        <f>('006208.TW'!E3+'00692.TW'!E3+'2890.TW'!E3)-('006208.TW'!F3+'00692.TW'!F3+'2890.TW'!F3)-E2+7345</f>
        <v>193662</v>
      </c>
      <c r="B3" s="96">
        <f>總資產!K10</f>
        <v>241937.77980999998</v>
      </c>
      <c r="C3" s="8">
        <f>C4/A3</f>
        <v>0.24927853585112195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48275.779809999978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29</v>
      </c>
      <c r="B8" s="95"/>
      <c r="C8" s="46"/>
      <c r="D8" s="6"/>
      <c r="E8" s="94" t="s">
        <v>30</v>
      </c>
      <c r="F8" s="95"/>
      <c r="G8" s="46"/>
    </row>
    <row r="9" spans="1:10" ht="15" customHeight="1">
      <c r="A9" s="5" t="s">
        <v>26</v>
      </c>
      <c r="B9" s="5" t="s">
        <v>27</v>
      </c>
      <c r="C9" s="5" t="s">
        <v>28</v>
      </c>
      <c r="D9" s="6"/>
      <c r="E9" s="5" t="s">
        <v>26</v>
      </c>
      <c r="F9" s="5" t="s">
        <v>27</v>
      </c>
      <c r="G9" s="5" t="s">
        <v>28</v>
      </c>
    </row>
    <row r="10" spans="1:10" ht="18" customHeight="1">
      <c r="A10" s="96">
        <f>(BND!E3+VT!E3)-(BND!F3+VT!F3)</f>
        <v>141098</v>
      </c>
      <c r="B10" s="96">
        <f>總資產!O10</f>
        <v>146415.98105316272</v>
      </c>
      <c r="C10" s="8">
        <f>C11/A10</f>
        <v>3.7689981808124252E-2</v>
      </c>
      <c r="D10" s="6"/>
      <c r="E10" s="96">
        <f>A3+A10</f>
        <v>334760</v>
      </c>
      <c r="F10" s="96">
        <f>B3+B10</f>
        <v>388353.76086316269</v>
      </c>
      <c r="G10" s="8">
        <f>G11/E10</f>
        <v>0.16009607140387946</v>
      </c>
    </row>
    <row r="11" spans="1:10" ht="18" customHeight="1">
      <c r="A11" s="97"/>
      <c r="B11" s="97"/>
      <c r="C11" s="31">
        <f>B10-A10</f>
        <v>5317.9810531627154</v>
      </c>
      <c r="D11" s="6"/>
      <c r="E11" s="97"/>
      <c r="F11" s="97"/>
      <c r="G11" s="33">
        <f>F10-E10</f>
        <v>53593.760863162694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5" priority="8" operator="lessThan">
      <formula>0</formula>
    </cfRule>
    <cfRule type="cellIs" dxfId="14" priority="9" operator="greaterThanOrEqual">
      <formula>0</formula>
    </cfRule>
  </conditionalFormatting>
  <conditionalFormatting sqref="C10:C11">
    <cfRule type="cellIs" dxfId="13" priority="10" operator="lessThan">
      <formula>0</formula>
    </cfRule>
    <cfRule type="cellIs" dxfId="12" priority="11" operator="greaterThanOrEqual">
      <formula>0</formula>
    </cfRule>
  </conditionalFormatting>
  <conditionalFormatting sqref="G10:G11">
    <cfRule type="cellIs" dxfId="11" priority="12" operator="lessThan">
      <formula>0</formula>
    </cfRule>
    <cfRule type="cellIs" dxfId="10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Normal="100" workbookViewId="0">
      <selection activeCell="F14" sqref="F14:G14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32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89.855753646677471</v>
      </c>
      <c r="B3" s="103">
        <f>E3/D3</f>
        <v>91.160453808752024</v>
      </c>
      <c r="C3" s="115" t="s">
        <v>38</v>
      </c>
      <c r="D3" s="110">
        <f>SUM(D7:D505)</f>
        <v>617</v>
      </c>
      <c r="E3" s="113">
        <f>SUM(E7:E505)</f>
        <v>56246</v>
      </c>
      <c r="F3" s="113">
        <f>SUM(F6:G505)</f>
        <v>805</v>
      </c>
      <c r="G3" s="8">
        <f>G4/E3</f>
        <v>0.11292447462930702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6351.5500000000029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47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48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49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50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51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52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53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54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55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56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57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63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65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66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67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68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69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70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71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72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73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74</v>
      </c>
      <c r="C36" s="35">
        <v>116.15</v>
      </c>
      <c r="D36" s="27">
        <v>13</v>
      </c>
      <c r="E36" s="27">
        <v>1511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74</v>
      </c>
      <c r="C37" s="35">
        <v>116.35</v>
      </c>
      <c r="D37" s="27">
        <v>100</v>
      </c>
      <c r="E37" s="27">
        <v>10814</v>
      </c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 t="s">
        <v>75</v>
      </c>
      <c r="C38" s="35">
        <v>110.44</v>
      </c>
      <c r="D38" s="27">
        <v>18</v>
      </c>
      <c r="E38" s="27">
        <v>1989</v>
      </c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76</v>
      </c>
      <c r="C39" s="35">
        <v>93.32</v>
      </c>
      <c r="D39" s="27">
        <v>22</v>
      </c>
      <c r="E39" s="27">
        <v>2054</v>
      </c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 t="s">
        <v>77</v>
      </c>
      <c r="C40" s="35">
        <v>100.5</v>
      </c>
      <c r="D40" s="27">
        <v>20</v>
      </c>
      <c r="E40" s="27">
        <v>2011</v>
      </c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Normal="100" workbookViewId="0">
      <selection activeCell="J40" sqref="J40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78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32.007701421800945</v>
      </c>
      <c r="B3" s="103">
        <f>E3/D3</f>
        <v>33.634478672985779</v>
      </c>
      <c r="C3" s="115" t="s">
        <v>79</v>
      </c>
      <c r="D3" s="110">
        <f>SUM(D7:D505)</f>
        <v>1688</v>
      </c>
      <c r="E3" s="113">
        <f>SUM(E7:E505)</f>
        <v>56775</v>
      </c>
      <c r="F3" s="113">
        <f>SUM(F6:G505)</f>
        <v>2746</v>
      </c>
      <c r="G3" s="8">
        <f>G4/E3</f>
        <v>0.23345979744605888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13254.679999999993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80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51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81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53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55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82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58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59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60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64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66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67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68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71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72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74</v>
      </c>
      <c r="C33" s="27">
        <v>45.67</v>
      </c>
      <c r="D33" s="27">
        <v>21</v>
      </c>
      <c r="E33" s="27">
        <v>960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75</v>
      </c>
      <c r="C34" s="27">
        <v>43.82</v>
      </c>
      <c r="D34" s="27">
        <v>22</v>
      </c>
      <c r="E34" s="27">
        <v>965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76</v>
      </c>
      <c r="C35" s="27">
        <v>37.08</v>
      </c>
      <c r="D35" s="27">
        <v>26</v>
      </c>
      <c r="E35" s="27">
        <v>965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77</v>
      </c>
      <c r="C36" s="27">
        <v>39.92</v>
      </c>
      <c r="D36" s="27">
        <v>24</v>
      </c>
      <c r="E36" s="27">
        <v>959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22" zoomScaleNormal="100" workbookViewId="0">
      <selection activeCell="F38" sqref="F38:G38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83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17.494557823129252</v>
      </c>
      <c r="B3" s="103">
        <f>E3/D3</f>
        <v>18.419727891156462</v>
      </c>
      <c r="C3" s="116" t="s">
        <v>84</v>
      </c>
      <c r="D3" s="110">
        <f>SUM(D7:D505)</f>
        <v>4410</v>
      </c>
      <c r="E3" s="113">
        <f>SUM(E7:E505)</f>
        <v>81231</v>
      </c>
      <c r="F3" s="113">
        <f>SUM(F6:G505)</f>
        <v>4080</v>
      </c>
      <c r="G3" s="8">
        <f>G4/E3</f>
        <v>0.24731321786017654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20089.5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49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49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80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50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85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51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86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87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53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88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56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63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67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89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68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90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91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69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70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73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74</v>
      </c>
      <c r="C35" s="36">
        <v>22.54</v>
      </c>
      <c r="D35" s="27">
        <v>39</v>
      </c>
      <c r="E35" s="27">
        <v>880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75</v>
      </c>
      <c r="C36" s="36">
        <v>22.74</v>
      </c>
      <c r="D36" s="27">
        <v>39</v>
      </c>
      <c r="E36" s="27">
        <v>888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76</v>
      </c>
      <c r="C37" s="36">
        <v>20.3</v>
      </c>
      <c r="D37" s="27">
        <v>44</v>
      </c>
      <c r="E37" s="27">
        <v>894</v>
      </c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 t="s">
        <v>77</v>
      </c>
      <c r="C38" s="36">
        <v>21.88</v>
      </c>
      <c r="D38" s="27">
        <v>41</v>
      </c>
      <c r="E38" s="27">
        <v>898</v>
      </c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opLeftCell="A15" zoomScaleNormal="100" workbookViewId="0">
      <selection activeCell="M46" sqref="M46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6</v>
      </c>
      <c r="G1" s="46"/>
      <c r="H1" s="111" t="s">
        <v>92</v>
      </c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93</v>
      </c>
      <c r="J2" s="28" t="s">
        <v>26</v>
      </c>
    </row>
    <row r="3" spans="1:10" ht="18.75" customHeight="1">
      <c r="A3" s="100">
        <f>(E3-F3)/D3</f>
        <v>2228.6536494858169</v>
      </c>
      <c r="B3" s="103">
        <f>E3/D3</f>
        <v>2304.6995158273508</v>
      </c>
      <c r="C3" s="116">
        <f>H3*I3</f>
        <v>2193.0591600000002</v>
      </c>
      <c r="D3" s="110">
        <f>SUM(D7:D505)</f>
        <v>14.320305000000003</v>
      </c>
      <c r="E3" s="113">
        <f>SUM(E7:E505)</f>
        <v>33004</v>
      </c>
      <c r="F3" s="113">
        <f>SUM(F6:G505)</f>
        <v>1089</v>
      </c>
      <c r="G3" s="8">
        <f>G4/E3</f>
        <v>-1.5444308137079995E-2</v>
      </c>
      <c r="H3" s="105" t="s">
        <v>94</v>
      </c>
      <c r="I3" s="109">
        <f>投資!G2</f>
        <v>30.140999999999998</v>
      </c>
      <c r="J3" s="106">
        <f>SUM(J7:J505)</f>
        <v>1029.0700000000002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-509.72394575618819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95</v>
      </c>
      <c r="J5" s="101" t="s">
        <v>96</v>
      </c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97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98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99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99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85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51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100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53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101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55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102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56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103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104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59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105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60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106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61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107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62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108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63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109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64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110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67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111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68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112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69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>
      <c r="A40" s="18">
        <v>35</v>
      </c>
      <c r="B40" s="26" t="s">
        <v>113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>
      <c r="A41" s="18">
        <v>36</v>
      </c>
      <c r="B41" s="26" t="s">
        <v>70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>
      <c r="A42" s="18">
        <v>37</v>
      </c>
      <c r="B42" s="26" t="s">
        <v>114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>
      <c r="A43" s="18">
        <v>38</v>
      </c>
      <c r="B43" s="26" t="s">
        <v>115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>
      <c r="A44" s="18">
        <v>39</v>
      </c>
      <c r="B44" s="26" t="s">
        <v>73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>
      <c r="A45" s="18">
        <v>40</v>
      </c>
      <c r="B45" s="26" t="s">
        <v>74</v>
      </c>
      <c r="C45" s="38">
        <f t="shared" si="0"/>
        <v>2387.1901499999999</v>
      </c>
      <c r="D45" s="27">
        <v>0.41891</v>
      </c>
      <c r="E45" s="27">
        <v>1000</v>
      </c>
      <c r="F45" s="98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>
      <c r="A46" s="18">
        <v>41</v>
      </c>
      <c r="B46" s="26" t="s">
        <v>116</v>
      </c>
      <c r="C46" s="38">
        <f t="shared" si="0"/>
        <v>0</v>
      </c>
      <c r="D46" s="27"/>
      <c r="E46" s="27"/>
      <c r="F46" s="98">
        <v>68</v>
      </c>
      <c r="G46" s="46"/>
      <c r="H46" s="21"/>
      <c r="I46" s="21"/>
      <c r="J46" s="21"/>
    </row>
    <row r="47" spans="1:10" s="13" customFormat="1" ht="16.5" customHeight="1">
      <c r="A47" s="18">
        <v>42</v>
      </c>
      <c r="B47" s="26" t="s">
        <v>75</v>
      </c>
      <c r="C47" s="38">
        <f t="shared" si="0"/>
        <v>2406.5254399999999</v>
      </c>
      <c r="D47" s="27">
        <v>0.41561999999999999</v>
      </c>
      <c r="E47" s="27">
        <v>1000</v>
      </c>
      <c r="F47" s="98"/>
      <c r="G47" s="46"/>
      <c r="H47" s="21">
        <v>73.12</v>
      </c>
      <c r="I47" s="21">
        <v>32.911999999999999</v>
      </c>
      <c r="J47" s="21">
        <v>30.39</v>
      </c>
    </row>
    <row r="48" spans="1:10" s="13" customFormat="1" ht="16.5" customHeight="1">
      <c r="A48" s="18">
        <v>43</v>
      </c>
      <c r="B48" s="26" t="s">
        <v>117</v>
      </c>
      <c r="C48" s="38">
        <f t="shared" si="0"/>
        <v>0</v>
      </c>
      <c r="D48" s="27"/>
      <c r="E48" s="27"/>
      <c r="F48" s="98">
        <v>66</v>
      </c>
      <c r="G48" s="46"/>
      <c r="H48" s="21"/>
      <c r="I48" s="21"/>
      <c r="J48" s="21"/>
    </row>
    <row r="49" spans="1:10" s="13" customFormat="1" ht="16.5" customHeight="1">
      <c r="A49" s="18">
        <v>44</v>
      </c>
      <c r="B49" s="26" t="s">
        <v>76</v>
      </c>
      <c r="C49" s="38">
        <f t="shared" si="0"/>
        <v>2442.0841500000001</v>
      </c>
      <c r="D49" s="27">
        <v>0.40956999999999999</v>
      </c>
      <c r="E49" s="27">
        <v>1000</v>
      </c>
      <c r="F49" s="98"/>
      <c r="G49" s="46"/>
      <c r="H49" s="21">
        <v>73.59</v>
      </c>
      <c r="I49" s="21">
        <v>33.185000000000002</v>
      </c>
      <c r="J49" s="21">
        <v>30.14</v>
      </c>
    </row>
    <row r="50" spans="1:10" s="13" customFormat="1" ht="16.5" customHeight="1">
      <c r="A50" s="18">
        <v>45</v>
      </c>
      <c r="B50" s="26" t="s">
        <v>118</v>
      </c>
      <c r="C50" s="38">
        <f t="shared" si="0"/>
        <v>0</v>
      </c>
      <c r="D50" s="27"/>
      <c r="E50" s="27"/>
      <c r="F50" s="98">
        <v>246</v>
      </c>
      <c r="G50" s="46"/>
      <c r="H50" s="21"/>
      <c r="I50" s="21"/>
      <c r="J50" s="21"/>
    </row>
    <row r="51" spans="1:10" s="13" customFormat="1" ht="16.5" customHeight="1">
      <c r="A51" s="18">
        <v>46</v>
      </c>
      <c r="B51" s="26" t="s">
        <v>127</v>
      </c>
      <c r="C51" s="38">
        <f t="shared" si="0"/>
        <v>2195.3027999999999</v>
      </c>
      <c r="D51" s="27">
        <v>0.45549000000000001</v>
      </c>
      <c r="E51" s="27">
        <v>1000</v>
      </c>
      <c r="F51" s="98"/>
      <c r="G51" s="46"/>
      <c r="H51" s="21">
        <v>72.56</v>
      </c>
      <c r="I51" s="21">
        <v>30.254999999999999</v>
      </c>
      <c r="J51" s="21">
        <v>33.049999999999997</v>
      </c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abSelected="1" zoomScaleNormal="100" workbookViewId="0">
      <selection activeCell="L32" sqref="L32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9</v>
      </c>
      <c r="G1" s="46"/>
      <c r="H1" s="111" t="s">
        <v>92</v>
      </c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93</v>
      </c>
      <c r="J2" s="28" t="s">
        <v>26</v>
      </c>
    </row>
    <row r="3" spans="1:10" ht="18.75" customHeight="1">
      <c r="A3" s="100">
        <f>(E3-F3)/D3</f>
        <v>3380.1394555580218</v>
      </c>
      <c r="B3" s="103">
        <f>E3/D3</f>
        <v>3436.7005940622257</v>
      </c>
      <c r="C3" s="115">
        <f>H3*I3</f>
        <v>3560.5563299999994</v>
      </c>
      <c r="D3" s="110">
        <f>SUM(D7:D505)</f>
        <v>32.30133</v>
      </c>
      <c r="E3" s="113">
        <f>SUM(E7:E505)</f>
        <v>111010</v>
      </c>
      <c r="F3" s="113">
        <f>SUM(F6:G505)</f>
        <v>1827</v>
      </c>
      <c r="G3" s="8">
        <f>G4/E3</f>
        <v>5.2497117367073971E-2</v>
      </c>
      <c r="H3" s="105" t="s">
        <v>119</v>
      </c>
      <c r="I3" s="118">
        <f>投資!G2</f>
        <v>30.140999999999998</v>
      </c>
      <c r="J3" s="106">
        <f>SUM(J7:J505)</f>
        <v>3446.4899999999993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5827.7049989188818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95</v>
      </c>
      <c r="J5" s="101" t="s">
        <v>96</v>
      </c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98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120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120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121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51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53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54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122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56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103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59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123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60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61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62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124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64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67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89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68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 t="s">
        <v>69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>
      <c r="A30" s="18">
        <v>25</v>
      </c>
      <c r="B30" s="26" t="s">
        <v>70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>
      <c r="A31" s="18">
        <v>26</v>
      </c>
      <c r="B31" s="26" t="s">
        <v>125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>
      <c r="A33" s="18">
        <v>28</v>
      </c>
      <c r="B33" s="26" t="s">
        <v>74</v>
      </c>
      <c r="C33" s="38">
        <f t="shared" si="0"/>
        <v>4020.7558500000005</v>
      </c>
      <c r="D33" s="27">
        <v>0.74614000000000003</v>
      </c>
      <c r="E33" s="27">
        <v>3000</v>
      </c>
      <c r="F33" s="98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>
      <c r="A34" s="18">
        <v>29</v>
      </c>
      <c r="B34" s="26" t="s">
        <v>75</v>
      </c>
      <c r="C34" s="38">
        <f t="shared" si="0"/>
        <v>3929.3636799999999</v>
      </c>
      <c r="D34" s="27">
        <v>0.76346999999999998</v>
      </c>
      <c r="E34" s="27">
        <v>3000</v>
      </c>
      <c r="F34" s="98"/>
      <c r="G34" s="46"/>
      <c r="H34" s="21">
        <v>119.39</v>
      </c>
      <c r="I34" s="21">
        <v>32.911999999999999</v>
      </c>
      <c r="J34" s="21">
        <v>91.15</v>
      </c>
    </row>
    <row r="35" spans="1:10" s="13" customFormat="1" ht="16.5" customHeight="1">
      <c r="A35" s="18">
        <v>30</v>
      </c>
      <c r="B35" s="26" t="s">
        <v>126</v>
      </c>
      <c r="C35" s="38">
        <f t="shared" si="0"/>
        <v>0</v>
      </c>
      <c r="D35" s="27"/>
      <c r="E35" s="27"/>
      <c r="F35" s="98">
        <v>273</v>
      </c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76</v>
      </c>
      <c r="C36" s="38">
        <f t="shared" si="0"/>
        <v>3387.8566500000002</v>
      </c>
      <c r="D36" s="27">
        <v>0.88548000000000004</v>
      </c>
      <c r="E36" s="27">
        <v>3000</v>
      </c>
      <c r="F36" s="98"/>
      <c r="G36" s="46"/>
      <c r="H36" s="21">
        <v>102.09</v>
      </c>
      <c r="I36" s="21">
        <v>33.185000000000002</v>
      </c>
      <c r="J36" s="21">
        <v>90.4</v>
      </c>
    </row>
    <row r="37" spans="1:10" s="13" customFormat="1" ht="16.5" customHeight="1">
      <c r="A37" s="18">
        <v>32</v>
      </c>
      <c r="B37" s="26" t="s">
        <v>127</v>
      </c>
      <c r="C37" s="38">
        <f t="shared" si="0"/>
        <v>3569.4848999999999</v>
      </c>
      <c r="D37" s="27">
        <v>0.84048</v>
      </c>
      <c r="E37" s="27">
        <v>3000</v>
      </c>
      <c r="F37" s="98"/>
      <c r="G37" s="46"/>
      <c r="H37" s="21">
        <v>117.98</v>
      </c>
      <c r="I37" s="21">
        <v>30.254999999999999</v>
      </c>
      <c r="J37" s="21">
        <v>99.16</v>
      </c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總資產</vt:lpstr>
      <vt:lpstr>投資</vt:lpstr>
      <vt:lpstr>006208.TW</vt:lpstr>
      <vt:lpstr>00692.TW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2025-05-07T10:45:58Z</dcterms:modified>
  <dc:language>en-US</dc:language>
</cp:coreProperties>
</file>