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Utin\Desktop\Finance\"/>
    </mc:Choice>
  </mc:AlternateContent>
  <xr:revisionPtr revIDLastSave="0" documentId="13_ncr:1_{56A335F4-FE2F-423F-8451-0FF46DE45F46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A3" i="9" s="1"/>
  <c r="E3" i="9"/>
  <c r="D3" i="9"/>
  <c r="C3" i="9"/>
  <c r="G4" i="9" s="1"/>
  <c r="G3" i="9" s="1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A3" i="7" s="1"/>
  <c r="E3" i="7"/>
  <c r="D3" i="7"/>
  <c r="B3" i="7"/>
  <c r="F3" i="6"/>
  <c r="G4" i="6" s="1"/>
  <c r="G3" i="6" s="1"/>
  <c r="E3" i="6"/>
  <c r="D3" i="6"/>
  <c r="B3" i="6"/>
  <c r="F3" i="5"/>
  <c r="E3" i="5"/>
  <c r="B3" i="5" s="1"/>
  <c r="D3" i="5"/>
  <c r="F3" i="4"/>
  <c r="E3" i="4"/>
  <c r="B3" i="4" s="1"/>
  <c r="D3" i="4"/>
  <c r="K3" i="1" s="1"/>
  <c r="K10" i="1" s="1"/>
  <c r="B3" i="2" s="1"/>
  <c r="F3" i="3"/>
  <c r="E3" i="3"/>
  <c r="A3" i="3" s="1"/>
  <c r="D3" i="3"/>
  <c r="G4" i="3" s="1"/>
  <c r="G3" i="3" s="1"/>
  <c r="B3" i="3"/>
  <c r="G10" i="1"/>
  <c r="C10" i="1"/>
  <c r="O5" i="1"/>
  <c r="K5" i="1"/>
  <c r="O4" i="1"/>
  <c r="K4" i="1"/>
  <c r="O3" i="1"/>
  <c r="O2" i="1"/>
  <c r="O10" i="1" s="1"/>
  <c r="B10" i="2" s="1"/>
  <c r="K2" i="1"/>
  <c r="A12" i="1" l="1"/>
  <c r="G4" i="10"/>
  <c r="G3" i="10" s="1"/>
  <c r="F10" i="2"/>
  <c r="A3" i="2"/>
  <c r="E10" i="2" s="1"/>
  <c r="G4" i="5"/>
  <c r="G3" i="5" s="1"/>
  <c r="A3" i="6"/>
  <c r="A3" i="5"/>
  <c r="A3" i="4"/>
  <c r="G4" i="4"/>
  <c r="G3" i="4" s="1"/>
  <c r="A10" i="2"/>
  <c r="C11" i="2" s="1"/>
  <c r="C10" i="2" s="1"/>
  <c r="A3" i="8"/>
  <c r="A3" i="10"/>
  <c r="G11" i="2" l="1"/>
  <c r="G10" i="2" s="1"/>
  <c r="C4" i="2"/>
  <c r="C3" i="2" s="1"/>
  <c r="C16" i="1"/>
  <c r="A16" i="1"/>
</calcChain>
</file>

<file path=xl/sharedStrings.xml><?xml version="1.0" encoding="utf-8"?>
<sst xmlns="http://schemas.openxmlformats.org/spreadsheetml/2006/main" count="332" uniqueCount="106">
  <si>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</si>
  <si>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</si>
  <si>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</si>
  <si>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</si>
  <si>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</si>
  <si>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</si>
  <si>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</si>
  <si>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</si>
  <si>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</si>
  <si>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</si>
  <si>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</si>
  <si>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</si>
  <si>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</si>
  <si>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</si>
  <si>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</si>
  <si>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</si>
  <si>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</si>
  <si>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</si>
  <si>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</si>
  <si>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</si>
  <si>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</si>
  <si>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</si>
  <si>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</si>
  <si>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</si>
  <si>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</si>
  <si>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</si>
  <si>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</si>
  <si>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</si>
  <si>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</si>
  <si>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</si>
  <si>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</si>
  <si>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</si>
  <si>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</si>
  <si>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</si>
  <si>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</si>
  <si>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</si>
  <si>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</si>
  <si>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</si>
  <si>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</si>
  <si>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</si>
  <si>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</si>
  <si>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</si>
  <si>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</si>
  <si>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97.50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</si>
  <si>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</si>
  <si>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</si>
  <si>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</si>
  <si>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</si>
  <si>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</si>
  <si>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</si>
  <si>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</si>
  <si>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</si>
  <si>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</si>
  <si>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</si>
  <si>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</si>
  <si>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</si>
  <si>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</si>
  <si>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</si>
  <si>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</si>
  <si>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</si>
  <si>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</si>
  <si>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</si>
  <si>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</si>
  <si>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</si>
  <si>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</si>
  <si>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</si>
  <si>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</si>
  <si>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</si>
  <si>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39.86</t>
  </si>
  <si>
    <t>2023.08.18</t>
  </si>
  <si>
    <t>2023.10.24</t>
  </si>
  <si>
    <t>2024.01.17</t>
  </si>
  <si>
    <t>00878.TW</t>
  </si>
  <si>
    <t>23.40</t>
  </si>
  <si>
    <t>2024.03.25</t>
  </si>
  <si>
    <t>2890.TW</t>
  </si>
  <si>
    <t>22.55</t>
  </si>
  <si>
    <t>2023.09.13</t>
  </si>
  <si>
    <t>2023.10.25</t>
  </si>
  <si>
    <t>2023.10.31</t>
  </si>
  <si>
    <t>2023.12.07</t>
  </si>
  <si>
    <t>USD</t>
  </si>
  <si>
    <t>目前匯率</t>
  </si>
  <si>
    <t>71.65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</si>
  <si>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</si>
  <si>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</si>
  <si>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</si>
  <si>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</si>
  <si>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</si>
  <si>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</si>
  <si>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</si>
  <si>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</si>
  <si>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</si>
  <si>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</si>
  <si>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</si>
  <si>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</si>
  <si>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</si>
  <si>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50.7</t>
  </si>
  <si>
    <t>2023.09.27</t>
  </si>
  <si>
    <t>2023.12.28</t>
  </si>
  <si>
    <t>2024.03.26</t>
  </si>
  <si>
    <t>111.24</t>
  </si>
  <si>
    <t>2023.09.16</t>
  </si>
  <si>
    <t>259.45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</si>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</sst>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453125" defaultRowHeight="17" x14ac:dyDescent="0.4"/>
  <sheetData>
    <row r="1" spans="1:26" ht="31.5" customHeight="1" thickBot="1" x14ac:dyDescent="0.45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4">
      <c r="A2" s="102" t="s">
        <v>4</v>
      </c>
      <c r="B2" s="103"/>
      <c r="C2" s="104">
        <v>45230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31884.06</v>
      </c>
      <c r="L2" s="64"/>
      <c r="M2" s="96" t="s">
        <v>7</v>
      </c>
      <c r="N2" s="90"/>
      <c r="O2" s="67">
        <f>BND!H3*BND!D3</f>
        <v>662.81229675000009</v>
      </c>
      <c r="P2" s="64"/>
    </row>
    <row r="3" spans="1:26" ht="17.25" customHeight="1" x14ac:dyDescent="0.4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55040.481699999997</v>
      </c>
      <c r="L3" s="53"/>
      <c r="M3" s="93" t="s">
        <v>10</v>
      </c>
      <c r="N3" s="94"/>
      <c r="O3" s="52">
        <f>VEA!H3*VEA!D3</f>
        <v>375.80949120000002</v>
      </c>
      <c r="P3" s="53"/>
    </row>
    <row r="4" spans="1:26" ht="15.75" customHeight="1" x14ac:dyDescent="0.4">
      <c r="A4" s="60" t="s">
        <v>11</v>
      </c>
      <c r="B4" s="59"/>
      <c r="C4" s="54">
        <v>54756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6182.3969999999999</v>
      </c>
      <c r="L4" s="53"/>
      <c r="M4" s="93" t="s">
        <v>13</v>
      </c>
      <c r="N4" s="94"/>
      <c r="O4" s="52">
        <f>VT!H3*VT!D3</f>
        <v>1811.3854392000001</v>
      </c>
      <c r="P4" s="53"/>
    </row>
    <row r="5" spans="1:26" ht="16.5" customHeight="1" x14ac:dyDescent="0.4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83949.094899999996</v>
      </c>
      <c r="L5" s="53"/>
      <c r="M5" s="93" t="s">
        <v>16</v>
      </c>
      <c r="N5" s="94"/>
      <c r="O5" s="52">
        <f>VTI!H3*VTI!D3</f>
        <v>349.71109829999989</v>
      </c>
      <c r="P5" s="53"/>
    </row>
    <row r="6" spans="1:26" ht="17.25" customHeight="1" x14ac:dyDescent="0.4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6552</v>
      </c>
      <c r="L6" s="53"/>
      <c r="M6" s="66"/>
      <c r="N6" s="59"/>
      <c r="O6" s="52"/>
      <c r="P6" s="53"/>
    </row>
    <row r="7" spans="1:26" ht="17.25" customHeight="1" x14ac:dyDescent="0.4">
      <c r="A7" s="60" t="s">
        <v>19</v>
      </c>
      <c r="B7" s="59"/>
      <c r="C7" s="54">
        <v>4091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4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4">
      <c r="A9" s="68" t="s">
        <v>21</v>
      </c>
      <c r="B9" s="69"/>
      <c r="C9" s="99">
        <v>3239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45">
      <c r="A10" s="61" t="s">
        <v>22</v>
      </c>
      <c r="B10" s="62"/>
      <c r="C10" s="83">
        <f>SUM(C2:D9)</f>
        <v>107496</v>
      </c>
      <c r="D10" s="79"/>
      <c r="E10" s="61" t="s">
        <v>22</v>
      </c>
      <c r="F10" s="62"/>
      <c r="G10" s="83">
        <f>SUM(G2:H9)*投資!G2</f>
        <v>24822.18794</v>
      </c>
      <c r="H10" s="79"/>
      <c r="I10" s="61" t="s">
        <v>22</v>
      </c>
      <c r="J10" s="62"/>
      <c r="K10" s="83">
        <f>SUM(K2:L9)</f>
        <v>183608.0336</v>
      </c>
      <c r="L10" s="79"/>
      <c r="M10" s="61" t="s">
        <v>22</v>
      </c>
      <c r="N10" s="62"/>
      <c r="O10" s="83">
        <f>SUM(O2:P9)*投資!G2</f>
        <v>103059.72754441906</v>
      </c>
      <c r="P10" s="79"/>
      <c r="Q10" s="1"/>
      <c r="R10" s="1"/>
      <c r="S10" s="1"/>
      <c r="T10" s="1"/>
    </row>
    <row r="11" spans="1:26" ht="31.5" customHeight="1" thickBot="1" x14ac:dyDescent="0.45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45">
      <c r="A12" s="70">
        <f>C10+G10+K10+O10</f>
        <v>418985.94908441906</v>
      </c>
      <c r="B12" s="57"/>
      <c r="C12" s="73">
        <v>10832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45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45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45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45">
      <c r="A16" s="81">
        <f>A12-C12</f>
        <v>408153.94908441906</v>
      </c>
      <c r="B16" s="57"/>
      <c r="C16" s="82">
        <f>C12/A12</f>
        <v>2.5852895601082612E-2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45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4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4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4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4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4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4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90625" defaultRowHeight="17" x14ac:dyDescent="0.4"/>
  <cols>
    <col min="1" max="2" width="15.08984375" style="22" customWidth="1"/>
    <col min="3" max="3" width="15" style="36" customWidth="1"/>
    <col min="4" max="4" width="12.90625" style="22" customWidth="1"/>
    <col min="5" max="5" width="17" style="22" customWidth="1"/>
    <col min="6" max="6" width="12.7265625" style="22" customWidth="1"/>
    <col min="7" max="7" width="12.90625" style="22" customWidth="1"/>
    <col min="8" max="8" width="8.90625" style="23" customWidth="1"/>
    <col min="9" max="9" width="12.6328125" style="23" customWidth="1"/>
    <col min="10" max="1024" width="8.90625" style="23" customWidth="1"/>
  </cols>
  <sheetData>
    <row r="1" spans="1:10" ht="30" customHeight="1" x14ac:dyDescent="0.4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40"/>
    </row>
    <row r="3" spans="1:10" ht="18.75" customHeight="1" x14ac:dyDescent="0.4">
      <c r="A3" s="113">
        <f>(E3-F3)/D3</f>
        <v>7390.0469918257686</v>
      </c>
      <c r="B3" s="116">
        <f>E3/D3</f>
        <v>7421.2067121005084</v>
      </c>
      <c r="C3" s="128">
        <f>H3*I3</f>
        <v>8356.6250500000006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0.13024540289360179</v>
      </c>
      <c r="H3" s="118" t="s">
        <v>103</v>
      </c>
      <c r="I3" s="122">
        <f>投資!G2</f>
        <v>32.209000000000003</v>
      </c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1302.8447651446986</v>
      </c>
      <c r="H4" s="115"/>
      <c r="I4" s="115"/>
      <c r="J4" s="115"/>
    </row>
    <row r="5" spans="1:10" x14ac:dyDescent="0.4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4">
      <c r="A7" s="26">
        <v>2</v>
      </c>
      <c r="B7" s="38" t="s">
        <v>87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4">
      <c r="A8" s="26">
        <v>3</v>
      </c>
      <c r="B8" s="23" t="s">
        <v>88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4">
      <c r="A9" s="26">
        <v>4</v>
      </c>
      <c r="B9" s="38" t="s">
        <v>104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4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4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4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4">
      <c r="A13" s="26">
        <v>8</v>
      </c>
      <c r="B13" s="38" t="s">
        <v>91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4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4">
      <c r="A15" s="26">
        <v>10</v>
      </c>
      <c r="B15" s="38" t="s">
        <v>92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4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4">
      <c r="A17" s="26">
        <v>12</v>
      </c>
      <c r="B17" s="38" t="s">
        <v>105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4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4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4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4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4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4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4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4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4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4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4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4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4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4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4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4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4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4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4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4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4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4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4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4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4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4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4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4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4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4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4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4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4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4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4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4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4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4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4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4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4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4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4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4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4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4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4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4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4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4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4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4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4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4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4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4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4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4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4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4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4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4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4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4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4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4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4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4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4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4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4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4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4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4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4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4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4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4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4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4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4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4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4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4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4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4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4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4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4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4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4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4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4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4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4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4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4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4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4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4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4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4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4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4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4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4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4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4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4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4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4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4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4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4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4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4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4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4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4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4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4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4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4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4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4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4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4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4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4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4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4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4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4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4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4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4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4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4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4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4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4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4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4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4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4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4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4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4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4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4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4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4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4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4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4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4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4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4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4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4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4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4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4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4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4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4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4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4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4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4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4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4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4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4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4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4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4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4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4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4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4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4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4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4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4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4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4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4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4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4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4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4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4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4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4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4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4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4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4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4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4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4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4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4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4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4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4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4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4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4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4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4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4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4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4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4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4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4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4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4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4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4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4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4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4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4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4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4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4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4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4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4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4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4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4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4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4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4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4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4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4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4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4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4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4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4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4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4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4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4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4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4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4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4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4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4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4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4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4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4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4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4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4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4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4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4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4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4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4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4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4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4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4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4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4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4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4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4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4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4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4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4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4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4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4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4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4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4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4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4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4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4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4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4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4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4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4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4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4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4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4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4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4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4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4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4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4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4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4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4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4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4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4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4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4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4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4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4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4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4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4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4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4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4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4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4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4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4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4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4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4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4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4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4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4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4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4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4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4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4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4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4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4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4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4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4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4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4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4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4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4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4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4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4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4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4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4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4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4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4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4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4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4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4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4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4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4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4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4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4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4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4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4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4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4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4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4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4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4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4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4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4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4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4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4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4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4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4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4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4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4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4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4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4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4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4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4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4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4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4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4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4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4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4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4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4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4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4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4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4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4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4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4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4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4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4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4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4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4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4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4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4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4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4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4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4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4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4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4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4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4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4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4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4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4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4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4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4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4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4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4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4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4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4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4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4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4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4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4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4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4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4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4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4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4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4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4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4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4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4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4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4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4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4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4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4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4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4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4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4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4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4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4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4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4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4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4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4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4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4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4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4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4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4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4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4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4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4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90625" defaultRowHeight="17" x14ac:dyDescent="0.4"/>
  <cols>
    <col min="1" max="2" width="15.08984375" style="2" customWidth="1"/>
    <col min="3" max="3" width="15" style="30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 x14ac:dyDescent="0.55000000000000004">
      <c r="A1" s="107" t="s">
        <v>27</v>
      </c>
      <c r="B1" s="108"/>
      <c r="C1" s="59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45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32.209000000000003</v>
      </c>
    </row>
    <row r="3" spans="1:10" ht="17.25" customHeight="1" x14ac:dyDescent="0.4">
      <c r="A3" s="109">
        <f>('006208.TW'!E3+'00692.TW'!E3+'00878.TW'!E3+'2890.TW'!E3)-('006208.TW'!F3+'00692.TW'!F3+'00878.TW'!F3+'2890.TW'!F3)-E2+7345</f>
        <v>146793</v>
      </c>
      <c r="B3" s="109">
        <f>總資產!K10</f>
        <v>183608.0336</v>
      </c>
      <c r="C3" s="8">
        <f>C4/A3</f>
        <v>0.2507955665460887</v>
      </c>
      <c r="D3" s="9"/>
      <c r="E3" s="10"/>
      <c r="F3" s="10"/>
      <c r="G3" s="10"/>
    </row>
    <row r="4" spans="1:10" ht="17.25" customHeight="1" x14ac:dyDescent="0.4">
      <c r="A4" s="110"/>
      <c r="B4" s="110"/>
      <c r="C4" s="44">
        <f>B3-A3</f>
        <v>36815.033599999995</v>
      </c>
      <c r="D4" s="9"/>
      <c r="E4" s="10"/>
      <c r="F4" s="10"/>
      <c r="G4" s="10"/>
    </row>
    <row r="5" spans="1:10" ht="15" customHeight="1" x14ac:dyDescent="0.4">
      <c r="A5" s="6"/>
      <c r="B5" s="31"/>
      <c r="C5" s="6"/>
      <c r="D5" s="6"/>
      <c r="E5" s="10"/>
      <c r="F5" s="10"/>
      <c r="G5" s="10"/>
    </row>
    <row r="6" spans="1:10" ht="15" customHeight="1" x14ac:dyDescent="0.4">
      <c r="A6" s="6"/>
      <c r="B6" s="11"/>
      <c r="C6" s="11"/>
      <c r="D6" s="11"/>
      <c r="E6" s="10"/>
      <c r="F6" s="10"/>
      <c r="G6" s="10"/>
    </row>
    <row r="7" spans="1:10" ht="15" customHeight="1" x14ac:dyDescent="0.4">
      <c r="A7" s="6"/>
      <c r="B7" s="31"/>
      <c r="C7" s="45"/>
      <c r="D7" s="6"/>
      <c r="E7" s="10"/>
      <c r="F7" s="10"/>
      <c r="G7" s="10"/>
    </row>
    <row r="8" spans="1:10" ht="24" customHeight="1" x14ac:dyDescent="0.4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4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4">
      <c r="A10" s="109">
        <f>(BND!E3+VEA!E3+VT!E3+VTI!E3)-(BND!F3+VEA!F3+VT!F3+VTI!F3)</f>
        <v>92065</v>
      </c>
      <c r="B10" s="109">
        <f>總資產!O10</f>
        <v>103059.72754441906</v>
      </c>
      <c r="C10" s="8">
        <f>C11/A10</f>
        <v>0.11942353276944616</v>
      </c>
      <c r="D10" s="6"/>
      <c r="E10" s="109">
        <f>A3+A10</f>
        <v>238858</v>
      </c>
      <c r="F10" s="109">
        <f>B3+B10</f>
        <v>286667.76114441908</v>
      </c>
      <c r="G10" s="8">
        <f>G11/E10</f>
        <v>0.20015976498345914</v>
      </c>
    </row>
    <row r="11" spans="1:10" ht="18" customHeight="1" x14ac:dyDescent="0.4">
      <c r="A11" s="110"/>
      <c r="B11" s="110"/>
      <c r="C11" s="44">
        <f>B10-A10</f>
        <v>10994.72754441906</v>
      </c>
      <c r="D11" s="6"/>
      <c r="E11" s="110"/>
      <c r="F11" s="110"/>
      <c r="G11" s="46">
        <f>F10-E10</f>
        <v>47809.761144419084</v>
      </c>
    </row>
    <row r="12" spans="1:10" x14ac:dyDescent="0.4">
      <c r="A12" s="6"/>
      <c r="B12" s="31"/>
      <c r="C12" s="45"/>
      <c r="D12" s="6"/>
      <c r="E12" s="6"/>
      <c r="F12" s="6"/>
      <c r="G12" s="6"/>
    </row>
    <row r="13" spans="1:10" x14ac:dyDescent="0.4">
      <c r="A13" s="6"/>
      <c r="B13" s="31"/>
      <c r="C13" s="45"/>
      <c r="D13" s="6"/>
      <c r="E13" s="6"/>
      <c r="F13" s="6"/>
      <c r="G13" s="6"/>
    </row>
    <row r="14" spans="1:10" x14ac:dyDescent="0.4">
      <c r="A14" s="6"/>
      <c r="B14" s="31"/>
      <c r="C14" s="45"/>
      <c r="D14" s="6"/>
      <c r="E14" s="6"/>
      <c r="F14" s="6"/>
      <c r="G14" s="6"/>
    </row>
    <row r="15" spans="1:10" x14ac:dyDescent="0.4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4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4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4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4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4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4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4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4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4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4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4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4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4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4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4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4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4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4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4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4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4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4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4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4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4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4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4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4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4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4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4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4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4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4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4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4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4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4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4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4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4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4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4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4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4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4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4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4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4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4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4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4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4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4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4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4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4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4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4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4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4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4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4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4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4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4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4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4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4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4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4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4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4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4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4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4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4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4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4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4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4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4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4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4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4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4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4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4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4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4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4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4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4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4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4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4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4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4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4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4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4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4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4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4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4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4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4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4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4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4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4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4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4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4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4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4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4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4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4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4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4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4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4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4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4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4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4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4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4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4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4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4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4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4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4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4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4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4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4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4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4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4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4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4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4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4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4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4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4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4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4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4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4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4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4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4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4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4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4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4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4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4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4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4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4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4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4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4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4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4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4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4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4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4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4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4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4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4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4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4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4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4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4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4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4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4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4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4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4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4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4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4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4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4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4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4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4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4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4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4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4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4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4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4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4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4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4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4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4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4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4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4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4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4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4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4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4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4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4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4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4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4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4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4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4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4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4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4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4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4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4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4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4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4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4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4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4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4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4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4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4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4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4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4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4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4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4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4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4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4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4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4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4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4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4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4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4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4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4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4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4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4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4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4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4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4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4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4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4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4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4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4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4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4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4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4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4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4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4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4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4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4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4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4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4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4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4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4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4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4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4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4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4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4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4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4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4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4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4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4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4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4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4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4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4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4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4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4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4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4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4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4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4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4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4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4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4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4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4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4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4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4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4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4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4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4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4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4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4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4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4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4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4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4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4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4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4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4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4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4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4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4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4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4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4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4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4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4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4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4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4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4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4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4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4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4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4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4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4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4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4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4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4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4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4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4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4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4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4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4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4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4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4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4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4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4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4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4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4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4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4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4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4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4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4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4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4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4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4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4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4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4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4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4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4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4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4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4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4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4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4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4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4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4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4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4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4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4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4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4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4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4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4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4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4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4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4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4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4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4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4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4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4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4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4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4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4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4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4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4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4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4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4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4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4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4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4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4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4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4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4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4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4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4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4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4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4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4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4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4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4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4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4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4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4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4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4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4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4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4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4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4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4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4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4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4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4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4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4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4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4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4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4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4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4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4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4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4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4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4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4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4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4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4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4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4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4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4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4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4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4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5" width="8.90625" style="29" customWidth="1"/>
    <col min="1086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76.612804878048777</v>
      </c>
      <c r="B3" s="116">
        <f>E3/D3</f>
        <v>77.076219512195124</v>
      </c>
      <c r="C3" s="128" t="s">
        <v>43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0.27099402713500259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6851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5" width="8.90625" style="29" customWidth="1"/>
    <col min="1086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0.28920486991479932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12661.099999999999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54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55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56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58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59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60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63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64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65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66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5" width="8.90625" style="29" customWidth="1"/>
    <col min="1086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21.01132075471698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0.11128691983122363</v>
      </c>
      <c r="H3" s="118"/>
      <c r="I3" s="122"/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633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53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55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4">
      <c r="A13" s="18">
        <v>8</v>
      </c>
      <c r="B13" s="34" t="s">
        <v>58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59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60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63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085" width="8.90625" style="29" customWidth="1"/>
    <col min="1086" max="16384" width="8.90625" style="29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75</v>
      </c>
      <c r="G1" s="59"/>
      <c r="H1" s="124"/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4">
      <c r="A3" s="113">
        <f>(E3-F3)/D3</f>
        <v>17.809587573647562</v>
      </c>
      <c r="B3" s="116">
        <f>E3/D3</f>
        <v>18.130958757364755</v>
      </c>
      <c r="C3" s="129" t="s">
        <v>76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0.26145404056070071</v>
      </c>
      <c r="H3" s="118"/>
      <c r="I3" s="122"/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17700.699999999997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53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4">
      <c r="A8" s="18">
        <v>3</v>
      </c>
      <c r="B8" s="34" t="s">
        <v>54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4">
      <c r="A9" s="18">
        <v>4</v>
      </c>
      <c r="B9" s="34" t="s">
        <v>54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4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4">
      <c r="A11" s="18">
        <v>6</v>
      </c>
      <c r="B11" s="34" t="s">
        <v>55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4">
      <c r="A12" s="18">
        <v>7</v>
      </c>
      <c r="B12" s="34" t="s">
        <v>77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4">
      <c r="A13" s="18">
        <v>8</v>
      </c>
      <c r="B13" s="34" t="s">
        <v>77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4">
      <c r="A14" s="18">
        <v>9</v>
      </c>
      <c r="B14" s="34" t="s">
        <v>56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4">
      <c r="A15" s="18">
        <v>10</v>
      </c>
      <c r="B15" s="34" t="s">
        <v>78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4">
      <c r="A16" s="18">
        <v>11</v>
      </c>
      <c r="B16" s="34" t="s">
        <v>79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58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4">
      <c r="A18" s="18">
        <v>13</v>
      </c>
      <c r="B18" s="34" t="s">
        <v>59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80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61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4">
      <c r="A21" s="18">
        <v>16</v>
      </c>
      <c r="B21" s="34" t="s">
        <v>63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 t="s">
        <v>64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65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 t="s">
        <v>66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8" sqref="F28:G28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4">
      <c r="A3" s="113">
        <f>(E3-F3)/D3</f>
        <v>2240.9127098018039</v>
      </c>
      <c r="B3" s="116">
        <f>E3/D3</f>
        <v>2270.5321059660923</v>
      </c>
      <c r="C3" s="129">
        <f>H3*I3</f>
        <v>2307.7748500000002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2.9447784518222931E-2</v>
      </c>
      <c r="H3" s="118" t="s">
        <v>83</v>
      </c>
      <c r="I3" s="122">
        <f>投資!G2</f>
        <v>32.209000000000003</v>
      </c>
      <c r="J3" s="119"/>
    </row>
    <row r="4" spans="1:10" ht="18.75" customHeight="1" x14ac:dyDescent="0.4">
      <c r="A4" s="110"/>
      <c r="B4" s="110"/>
      <c r="C4" s="130"/>
      <c r="D4" s="110"/>
      <c r="E4" s="110"/>
      <c r="F4" s="110"/>
      <c r="G4" s="47">
        <f>D3*C3-E3+F3</f>
        <v>618.52126602075441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86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4">
      <c r="A9" s="18">
        <v>4</v>
      </c>
      <c r="B9" s="34" t="s">
        <v>87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4">
      <c r="A10" s="18">
        <v>5</v>
      </c>
      <c r="B10" s="34" t="s">
        <v>88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4">
      <c r="A11" s="18">
        <v>6</v>
      </c>
      <c r="B11" s="34" t="s">
        <v>88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4">
      <c r="A12" s="18">
        <v>7</v>
      </c>
      <c r="B12" s="34" t="s">
        <v>77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4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4">
      <c r="A14" s="18">
        <v>9</v>
      </c>
      <c r="B14" s="34" t="s">
        <v>89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4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4">
      <c r="A16" s="18">
        <v>11</v>
      </c>
      <c r="B16" s="34" t="s">
        <v>90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4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4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91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4">
      <c r="A21" s="18">
        <v>16</v>
      </c>
      <c r="B21" s="34" t="s">
        <v>92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4">
      <c r="A22" s="18">
        <v>17</v>
      </c>
      <c r="B22" s="34" t="s">
        <v>93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4">
      <c r="A24" s="18">
        <v>19</v>
      </c>
      <c r="B24" s="34" t="s">
        <v>94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4">
      <c r="A26" s="18">
        <v>21</v>
      </c>
      <c r="B26" s="34" t="s">
        <v>95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4">
      <c r="A28" s="18">
        <v>23</v>
      </c>
      <c r="B28" s="34" t="s">
        <v>96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90625" defaultRowHeight="17" x14ac:dyDescent="0.4"/>
  <cols>
    <col min="1" max="2" width="15.08984375" style="12" customWidth="1"/>
    <col min="3" max="3" width="15" style="35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4">
      <c r="A3" s="113">
        <f>(E3-F3)/D3</f>
        <v>1469.831158963555</v>
      </c>
      <c r="B3" s="116">
        <v>1446.530865440456</v>
      </c>
      <c r="C3" s="134">
        <f>H3*I3</f>
        <v>1632.9963000000002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0.10991983114248871</v>
      </c>
      <c r="H3" s="118" t="s">
        <v>97</v>
      </c>
      <c r="I3" s="132">
        <f>投資!G2</f>
        <v>32.209000000000003</v>
      </c>
      <c r="J3" s="119"/>
    </row>
    <row r="4" spans="1:10" ht="18.75" customHeight="1" x14ac:dyDescent="0.4">
      <c r="A4" s="110"/>
      <c r="B4" s="110"/>
      <c r="C4" s="133"/>
      <c r="D4" s="110"/>
      <c r="E4" s="110"/>
      <c r="F4" s="110"/>
      <c r="G4" s="47">
        <f>D3*C3-E3+F3</f>
        <v>1209.4479020608032</v>
      </c>
      <c r="H4" s="115"/>
      <c r="I4" s="133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>
        <f>E3/D3</f>
        <v>1484.4013072121154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4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87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88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98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4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4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4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4">
      <c r="A14" s="18">
        <v>9</v>
      </c>
      <c r="B14" s="34" t="s">
        <v>99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4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4">
      <c r="A16" s="18">
        <v>11</v>
      </c>
      <c r="B16" s="34" t="s">
        <v>92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4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4">
      <c r="A18" s="18">
        <v>13</v>
      </c>
      <c r="B18" s="34" t="s">
        <v>100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4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4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4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4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90625" defaultRowHeight="17" x14ac:dyDescent="0.4"/>
  <cols>
    <col min="1" max="2" width="15.08984375" style="12" customWidth="1"/>
    <col min="3" max="3" width="15" style="32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 x14ac:dyDescent="0.4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81</v>
      </c>
      <c r="I1" s="108"/>
      <c r="J1" s="59"/>
    </row>
    <row r="2" spans="1:10" ht="21.75" customHeight="1" x14ac:dyDescent="0.4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82</v>
      </c>
      <c r="J2" s="20"/>
    </row>
    <row r="3" spans="1:10" ht="18.75" customHeight="1" x14ac:dyDescent="0.4">
      <c r="A3" s="113">
        <f>(E3-F3)/D3</f>
        <v>3099.9939816674218</v>
      </c>
      <c r="B3" s="116">
        <f>E3/D3</f>
        <v>3132.4192837201645</v>
      </c>
      <c r="C3" s="128">
        <f>H3*I3</f>
        <v>3582.9291600000001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0.15417322350251539</v>
      </c>
      <c r="H3" s="118" t="s">
        <v>101</v>
      </c>
      <c r="I3" s="135">
        <f>投資!G2</f>
        <v>32.209000000000003</v>
      </c>
      <c r="J3" s="119"/>
    </row>
    <row r="4" spans="1:10" ht="18.75" customHeight="1" x14ac:dyDescent="0.4">
      <c r="A4" s="110"/>
      <c r="B4" s="110"/>
      <c r="C4" s="115"/>
      <c r="D4" s="110"/>
      <c r="E4" s="110"/>
      <c r="F4" s="110"/>
      <c r="G4" s="47">
        <f>D3*C3-E3+F3</f>
        <v>7863.9136111928019</v>
      </c>
      <c r="H4" s="115"/>
      <c r="I4" s="115"/>
      <c r="J4" s="115"/>
    </row>
    <row r="5" spans="1:10" x14ac:dyDescent="0.4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84</v>
      </c>
      <c r="J5" s="114" t="s">
        <v>85</v>
      </c>
    </row>
    <row r="6" spans="1:10" x14ac:dyDescent="0.4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4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4">
      <c r="A8" s="18">
        <v>3</v>
      </c>
      <c r="B8" s="34" t="s">
        <v>87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4">
      <c r="A9" s="18">
        <v>4</v>
      </c>
      <c r="B9" s="34" t="s">
        <v>102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4">
      <c r="A10" s="18">
        <v>5</v>
      </c>
      <c r="B10" s="34" t="s">
        <v>102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4">
      <c r="A11" s="18">
        <v>6</v>
      </c>
      <c r="B11" s="34" t="s">
        <v>98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4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4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4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4">
      <c r="A15" s="18">
        <v>10</v>
      </c>
      <c r="B15" s="34" t="s">
        <v>99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4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4">
      <c r="A17" s="18">
        <v>12</v>
      </c>
      <c r="B17" s="34" t="s">
        <v>92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4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4">
      <c r="A19" s="18">
        <v>14</v>
      </c>
      <c r="B19" s="34" t="s">
        <v>100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4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4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4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4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4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4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4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4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4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4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4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4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4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4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4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4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4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4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4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4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4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4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4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4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4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4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4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4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4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4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4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4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4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4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4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4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4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4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4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4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4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4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4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4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4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4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4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4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4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4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4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4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4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4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4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4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4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4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4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4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4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4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4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4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4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4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4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4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4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4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4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4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4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4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4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4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4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4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4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4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4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4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4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4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4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4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4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4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4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4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4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4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4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4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4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4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4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4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4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4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4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4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4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4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4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4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4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4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4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4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4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4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4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4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4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4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4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4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4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4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4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4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4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4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4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4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4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4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4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4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4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4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4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4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4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4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4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4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4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4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4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4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4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4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4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4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4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4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4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4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4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4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4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4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4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4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4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4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4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4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4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4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4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4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4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4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4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4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4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4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4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4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4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4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4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4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4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4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4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4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4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4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4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4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4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4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4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4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4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4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4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4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4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4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4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4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4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4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4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4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4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4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4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4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4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4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4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4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4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4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4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4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4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4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4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4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4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4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4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4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4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4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4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4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4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4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4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4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4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4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4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4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4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4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4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4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4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4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4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4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4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4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4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4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4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4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4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4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4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4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4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4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4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4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4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4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4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4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4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4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4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4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4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4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4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4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4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4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4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4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4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4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4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4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4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4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4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4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4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4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4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4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4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4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4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4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4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4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4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4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4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4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4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4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4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4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4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4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4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4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4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4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4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4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4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4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4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4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4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4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4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4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4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4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4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4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4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4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4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4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4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4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4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4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4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4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4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4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4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4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4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4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4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4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4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4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4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4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4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4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4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4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4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4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4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4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4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4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4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4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4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4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4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4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4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4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4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4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4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4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4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4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4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4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4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4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4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4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4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4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4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4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4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4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4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4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4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4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4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4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4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4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4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4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4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4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4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4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4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4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4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4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4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4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4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4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4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4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4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4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4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4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4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4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4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4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4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4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4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4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4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4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4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4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4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4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4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4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4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4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4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4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4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4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4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4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4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4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4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4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4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4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4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4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4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4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4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4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4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4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4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4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4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4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4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4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4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4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4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4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4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4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4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4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4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4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4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4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4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4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4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4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4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4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4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4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4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4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4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4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4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4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4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4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4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4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4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4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4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4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4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4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4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4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4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4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4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2024-05-15T10:24:04Z</dcterms:modified>
  <dc:language>en-US</dc:language>
</cp:coreProperties>
</file>