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2C9667EC-2F56-446B-A67F-7FBB2A0A427C}" xr6:coauthVersionLast="47" xr6:coauthVersionMax="47" xr10:uidLastSave="{00000000-0000-0000-0000-000000000000}"/>
  <bookViews>
    <workbookView xWindow="-120" yWindow="-120" windowWidth="29040" windowHeight="15720" tabRatio="679" activeTab="3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G4" i="8" s="1"/>
  <c r="G3" i="8" s="1"/>
  <c r="F3" i="8"/>
  <c r="A10" i="2" s="1"/>
  <c r="E3" i="8"/>
  <c r="A3" i="8" s="1"/>
  <c r="D3" i="8"/>
  <c r="B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3" i="7" s="1"/>
  <c r="D3" i="7"/>
  <c r="G4" i="7" s="1"/>
  <c r="G3" i="7" s="1"/>
  <c r="C3" i="7"/>
  <c r="B3" i="7"/>
  <c r="G4" i="6"/>
  <c r="G3" i="6"/>
  <c r="F3" i="6"/>
  <c r="E3" i="6"/>
  <c r="A3" i="6" s="1"/>
  <c r="D3" i="6"/>
  <c r="B3" i="6"/>
  <c r="F3" i="5"/>
  <c r="E3" i="5"/>
  <c r="D3" i="5"/>
  <c r="G4" i="5" s="1"/>
  <c r="G3" i="5" s="1"/>
  <c r="B3" i="5"/>
  <c r="A3" i="5"/>
  <c r="F3" i="4"/>
  <c r="E3" i="4"/>
  <c r="D3" i="4"/>
  <c r="K3" i="1" s="1"/>
  <c r="F3" i="3"/>
  <c r="E3" i="3"/>
  <c r="D3" i="3"/>
  <c r="K2" i="1" s="1"/>
  <c r="G10" i="1"/>
  <c r="C9" i="1"/>
  <c r="C7" i="1"/>
  <c r="C10" i="1" s="1"/>
  <c r="K5" i="1"/>
  <c r="K4" i="1"/>
  <c r="O3" i="1"/>
  <c r="O2" i="1"/>
  <c r="O10" i="1" s="1"/>
  <c r="B10" i="2" s="1"/>
  <c r="K10" i="1" l="1"/>
  <c r="B3" i="2" s="1"/>
  <c r="B3" i="4"/>
  <c r="G4" i="4"/>
  <c r="G3" i="4" s="1"/>
  <c r="B3" i="3"/>
  <c r="F10" i="2"/>
  <c r="C11" i="2"/>
  <c r="C10" i="2" s="1"/>
  <c r="G4" i="3"/>
  <c r="G3" i="3" s="1"/>
  <c r="A3" i="4"/>
  <c r="A3" i="3"/>
  <c r="A3" i="2"/>
  <c r="E10" i="2" s="1"/>
  <c r="A12" i="1" l="1"/>
  <c r="G11" i="2"/>
  <c r="G10" i="2" s="1"/>
  <c r="C4" i="2"/>
  <c r="C3" i="2" s="1"/>
  <c r="A16" i="1" l="1"/>
  <c r="C16" i="1"/>
</calcChain>
</file>

<file path=xl/sharedStrings.xml><?xml version="1.0" encoding="utf-8"?>
<sst xmlns="http://schemas.openxmlformats.org/spreadsheetml/2006/main" count="354" uniqueCount="140">
  <si>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</si>
  <si>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</si>
  <si>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</si>
  <si>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</si>
  <si>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</si>
  <si>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</si>
  <si>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</si>
  <si>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</si>
  <si>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</si>
  <si>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</si>
  <si>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</si>
  <si>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</si>
  <si>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</si>
  <si>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</si>
  <si>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</si>
  <si>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</si>
  <si>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</si>
  <si>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</si>
  <si>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</si>
  <si>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</si>
  <si>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</si>
  <si>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</si>
  <si>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</si>
  <si>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</si>
  <si>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</si>
  <si>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</si>
  <si>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</si>
  <si>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</si>
  <si>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</si>
  <si>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</si>
  <si>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</si>
  <si>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</si>
  <si>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</si>
  <si>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</si>
  <si>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</si>
  <si>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</si>
  <si>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</si>
  <si>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</si>
  <si>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</si>
  <si>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124.95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</si>
  <si>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</si>
  <si>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</si>
  <si>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</si>
  <si>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</si>
  <si>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</si>
  <si>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</si>
  <si>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</si>
  <si>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</si>
  <si>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</si>
  <si>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</si>
  <si>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</si>
  <si>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</si>
  <si>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</si>
  <si>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</si>
  <si>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</si>
  <si>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</si>
  <si>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</si>
  <si>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</si>
  <si>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</si>
  <si>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</si>
  <si>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</si>
  <si>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</si>
  <si>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</si>
  <si>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</si>
  <si>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</si>
  <si>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</si>
  <si>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</si>
  <si>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</si>
  <si>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</si>
  <si>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</si>
  <si>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</si>
  <si>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</si>
  <si>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</si>
  <si>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</si>
  <si>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</si>
  <si>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</si>
  <si>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</si>
  <si>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</si>
  <si>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</si>
  <si>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</si>
  <si>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</si>
  <si>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</si>
  <si>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</si>
  <si>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00692.TW</t>
  </si>
  <si>
    <t>48.36</t>
  </si>
  <si>
    <t>2023.08.18</t>
  </si>
  <si>
    <t>2023.10.24</t>
  </si>
  <si>
    <t>2024.01.17</t>
  </si>
  <si>
    <t>2890.TW</t>
  </si>
  <si>
    <t>26.20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</si>
  <si>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</si>
  <si>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</si>
  <si>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</si>
  <si>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</si>
  <si>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</si>
  <si>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</si>
  <si>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</si>
  <si>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2891.TW</t>
  </si>
  <si>
    <t>43.00</t>
  </si>
  <si>
    <t>2024.08.26</t>
  </si>
  <si>
    <t>USD</t>
  </si>
  <si>
    <t>目前匯率</t>
  </si>
  <si>
    <t>73.48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</si>
  <si>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</si>
  <si>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</si>
  <si>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</si>
  <si>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</si>
  <si>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</si>
  <si>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</si>
  <si>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</si>
  <si>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</si>
  <si>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</si>
  <si>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</si>
  <si>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</si>
  <si>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</si>
  <si>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</si>
  <si>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</si>
  <si>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</si>
  <si>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</si>
  <si>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</si>
  <si>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</si>
  <si>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</si>
  <si>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</si>
  <si>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</si>
  <si>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</si>
  <si>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</si>
  <si>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</si>
  <si>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</si>
  <si>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</si>
  <si>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</si>
  <si>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133.03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</si>
  <si>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</si>
  <si>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</si>
  <si>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</si>
  <si>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</si>
  <si>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</si>
  <si>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</si>
  <si>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</si>
  <si>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</si>
  <si>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2025.08.13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</si>
</sst>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84088.226250000007</v>
      </c>
      <c r="L2" s="51"/>
      <c r="M2" s="83" t="s">
        <v>6</v>
      </c>
      <c r="N2" s="77"/>
      <c r="O2" s="54">
        <f>BND!H3*BND!D3</f>
        <v>1086.1516006000002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85533.268079999994</v>
      </c>
      <c r="L3" s="40"/>
      <c r="M3" s="80" t="s">
        <v>9</v>
      </c>
      <c r="N3" s="81"/>
      <c r="O3" s="39">
        <f>VT!H3*VT!D3</f>
        <v>4669.8425503999997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118042.6066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17148.400000000001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9993.9338400000015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2961.1988000000001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230918.13264000003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304812.50093000004</v>
      </c>
      <c r="L10" s="66"/>
      <c r="M10" s="48" t="s">
        <v>18</v>
      </c>
      <c r="N10" s="49"/>
      <c r="O10" s="70">
        <f>SUM(O2:P9)*投資!G2</f>
        <v>172081.20113829599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707811.834708296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697919.834708296</v>
      </c>
      <c r="B16" s="44"/>
      <c r="C16" s="69">
        <f>C12/A12</f>
        <v>1.3975465674541453E-2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29.896000000000001</v>
      </c>
    </row>
    <row r="3" spans="1:10" ht="17.25" customHeight="1" x14ac:dyDescent="0.3">
      <c r="A3" s="96">
        <f>('006208.TW'!E3+'00692.TW'!E3+'2890.TW'!E3)-('006208.TW'!F3+'00692.TW'!F3+'2890.TW'!F3)-E2+7345</f>
        <v>205117</v>
      </c>
      <c r="B3" s="96">
        <f>總資產!K10</f>
        <v>304812.50093000004</v>
      </c>
      <c r="C3" s="8">
        <f>C4/A3</f>
        <v>0.48604211708439593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99695.500930000038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152077.51092</v>
      </c>
      <c r="B10" s="96">
        <f>總資產!O10</f>
        <v>172081.20113829599</v>
      </c>
      <c r="C10" s="8">
        <f>C11/A10</f>
        <v>0.13153614954165629</v>
      </c>
      <c r="D10" s="6"/>
      <c r="E10" s="96">
        <f>A3+A10</f>
        <v>357194.51092000003</v>
      </c>
      <c r="F10" s="96">
        <f>B3+B10</f>
        <v>476893.70206829603</v>
      </c>
      <c r="G10" s="8">
        <f>G11/E10</f>
        <v>0.33510926816875058</v>
      </c>
    </row>
    <row r="11" spans="1:10" ht="18" customHeight="1" x14ac:dyDescent="0.3">
      <c r="A11" s="97"/>
      <c r="B11" s="97"/>
      <c r="C11" s="31">
        <f>B10-A10</f>
        <v>20003.690218295989</v>
      </c>
      <c r="D11" s="6"/>
      <c r="E11" s="97"/>
      <c r="F11" s="97"/>
      <c r="G11" s="33">
        <f>F10-E10</f>
        <v>119699.191148296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46" sqref="F46:G4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90.97481481481482</v>
      </c>
      <c r="B3" s="103">
        <f>E3/D3</f>
        <v>93.125925925925927</v>
      </c>
      <c r="C3" s="115" t="s">
        <v>39</v>
      </c>
      <c r="D3" s="110">
        <f>SUM(D7:D505)</f>
        <v>675</v>
      </c>
      <c r="E3" s="113">
        <f>SUM(E7:E505)</f>
        <v>62860</v>
      </c>
      <c r="F3" s="113">
        <f>SUM(F6:G505)</f>
        <v>1452</v>
      </c>
      <c r="G3" s="8">
        <f>G4/E3</f>
        <v>0.3648305758829144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22933.25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139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abSelected="1" topLeftCell="A16" zoomScaleNormal="100" workbookViewId="0">
      <selection activeCell="D41" sqref="D4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32.042277339346107</v>
      </c>
      <c r="B3" s="103">
        <f>E3/D3</f>
        <v>34.20349492671928</v>
      </c>
      <c r="C3" s="115" t="s">
        <v>84</v>
      </c>
      <c r="D3" s="110">
        <f>SUM(D7:D505)</f>
        <v>1774</v>
      </c>
      <c r="E3" s="113">
        <f>SUM(E7:E505)</f>
        <v>60677</v>
      </c>
      <c r="F3" s="113">
        <f>SUM(F6:G505)</f>
        <v>3834</v>
      </c>
      <c r="G3" s="8">
        <f>G4/E3</f>
        <v>0.47707764062165237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28947.64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85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86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87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139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F3" sqref="F3:F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88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17.664306262447443</v>
      </c>
      <c r="B3" s="103">
        <f>E3/D3</f>
        <v>18.567160876300065</v>
      </c>
      <c r="C3" s="116" t="s">
        <v>89</v>
      </c>
      <c r="D3" s="110">
        <f>SUM(D7:D505)</f>
        <v>4519</v>
      </c>
      <c r="E3" s="113">
        <f>SUM(E7:E505)</f>
        <v>83905</v>
      </c>
      <c r="F3" s="113">
        <f>SUM(F6:G505)</f>
        <v>4080</v>
      </c>
      <c r="G3" s="8">
        <f>G4/E3</f>
        <v>0.45971992133961032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38572.800000000003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85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90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91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92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93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94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95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96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97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 t="s">
        <v>98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0.36185892615430892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4812</v>
      </c>
      <c r="H4" s="102"/>
      <c r="I4" s="102"/>
      <c r="J4" s="102"/>
    </row>
    <row r="5" spans="1:10" ht="17.25" customHeight="1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 x14ac:dyDescent="0.3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99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56" sqref="F56:G5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100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101</v>
      </c>
      <c r="J2" s="28" t="s">
        <v>27</v>
      </c>
    </row>
    <row r="3" spans="1:10" ht="18.75" customHeight="1" x14ac:dyDescent="0.3">
      <c r="A3" s="100">
        <f>(E3-F3)/D3</f>
        <v>2207.4072520590635</v>
      </c>
      <c r="B3" s="103">
        <f>E3/D3</f>
        <v>2300.4283367255016</v>
      </c>
      <c r="C3" s="116">
        <f>H3*I3</f>
        <v>2196.7580800000001</v>
      </c>
      <c r="D3" s="110">
        <f>SUM(D7:D505)</f>
        <v>14.781595000000003</v>
      </c>
      <c r="E3" s="113">
        <f>SUM(E7:E505)</f>
        <v>34004</v>
      </c>
      <c r="F3" s="113">
        <f>SUM(F6:G505)</f>
        <v>1375</v>
      </c>
      <c r="G3" s="8">
        <f>G4/E3</f>
        <v>-4.6292126944592693E-3</v>
      </c>
      <c r="H3" s="105" t="s">
        <v>102</v>
      </c>
      <c r="I3" s="109">
        <f>投資!G2</f>
        <v>29.896000000000001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-157.41174846239301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103</v>
      </c>
      <c r="J5" s="101" t="s">
        <v>104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90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110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120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121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125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126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127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128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129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P34" sqref="P3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100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101</v>
      </c>
      <c r="J2" s="28" t="s">
        <v>27</v>
      </c>
    </row>
    <row r="3" spans="1:10" ht="18.75" customHeight="1" x14ac:dyDescent="0.3">
      <c r="A3" s="100">
        <f>(E3-F3)/D3</f>
        <v>3402.7347252481795</v>
      </c>
      <c r="B3" s="103">
        <f>E3/D3</f>
        <v>3466.1183932852628</v>
      </c>
      <c r="C3" s="115">
        <f>H3*I3</f>
        <v>3977.0648800000004</v>
      </c>
      <c r="D3" s="110">
        <f>SUM(D7:D505)</f>
        <v>35.103679999999997</v>
      </c>
      <c r="E3" s="113">
        <f>SUM(E7:E505)</f>
        <v>121673.51092</v>
      </c>
      <c r="F3" s="113">
        <f>SUM(F6:G505)</f>
        <v>2225</v>
      </c>
      <c r="G3" s="8">
        <f>G4/E3</f>
        <v>0.16569836617942482</v>
      </c>
      <c r="H3" s="105" t="s">
        <v>130</v>
      </c>
      <c r="I3" s="118">
        <f>投資!G2</f>
        <v>29.896000000000001</v>
      </c>
      <c r="J3" s="106">
        <f>SUM(J7:J505)</f>
        <v>3806.7699999999995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20161.101966758404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103</v>
      </c>
      <c r="J5" s="101" t="s">
        <v>104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131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131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132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133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134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135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94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136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137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138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2025-08-13T20:04:30Z</dcterms:modified>
  <dc:language>en-US</dc:language>
</cp:coreProperties>
</file>