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4" documentId="11_214BD991A2920414A1BF0B3CD2344083D38688CA" xr6:coauthVersionLast="47" xr6:coauthVersionMax="47" xr10:uidLastSave="{31849ABF-12F0-4D49-AE1A-040E930FC850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G4" i="10" s="1"/>
  <c r="G3" i="10" s="1"/>
  <c r="F3" i="10"/>
  <c r="E3" i="10"/>
  <c r="A3" i="10" s="1"/>
  <c r="D3" i="10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D3" i="9"/>
  <c r="G4" i="9" s="1"/>
  <c r="G3" i="9" s="1"/>
  <c r="C3" i="9"/>
  <c r="B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G4" i="8" s="1"/>
  <c r="G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O2" i="1" s="1"/>
  <c r="O10" i="1" s="1"/>
  <c r="B10" i="2" s="1"/>
  <c r="B3" i="7"/>
  <c r="F3" i="6"/>
  <c r="E3" i="6"/>
  <c r="A3" i="6" s="1"/>
  <c r="D3" i="6"/>
  <c r="K5" i="1" s="1"/>
  <c r="B3" i="6"/>
  <c r="F3" i="5"/>
  <c r="E3" i="5"/>
  <c r="B3" i="5" s="1"/>
  <c r="D3" i="5"/>
  <c r="F3" i="4"/>
  <c r="E3" i="4"/>
  <c r="A3" i="4" s="1"/>
  <c r="D3" i="4"/>
  <c r="F3" i="3"/>
  <c r="E3" i="3"/>
  <c r="D3" i="3"/>
  <c r="K2" i="1" s="1"/>
  <c r="B3" i="3"/>
  <c r="A3" i="3"/>
  <c r="G10" i="1"/>
  <c r="C10" i="1"/>
  <c r="C6" i="1"/>
  <c r="O5" i="1"/>
  <c r="O4" i="1"/>
  <c r="K4" i="1"/>
  <c r="O3" i="1"/>
  <c r="K3" i="1"/>
  <c r="K10" i="1" l="1"/>
  <c r="B3" i="2" s="1"/>
  <c r="A3" i="2"/>
  <c r="G4" i="6"/>
  <c r="G3" i="6" s="1"/>
  <c r="G4" i="3"/>
  <c r="G3" i="3" s="1"/>
  <c r="B3" i="4"/>
  <c r="G4" i="5"/>
  <c r="G3" i="5" s="1"/>
  <c r="A3" i="8"/>
  <c r="A3" i="5"/>
  <c r="G4" i="4"/>
  <c r="G3" i="4" s="1"/>
  <c r="A10" i="2"/>
  <c r="C11" i="2" s="1"/>
  <c r="C10" i="2" s="1"/>
  <c r="E10" i="2" l="1"/>
  <c r="F10" i="2"/>
  <c r="G11" i="2" s="1"/>
  <c r="G10" i="2" s="1"/>
  <c r="C4" i="2"/>
  <c r="C3" i="2" s="1"/>
  <c r="A12" i="1"/>
  <c r="A16" i="1" l="1"/>
  <c r="C16" i="1"/>
</calcChain>
</file>

<file path=xl/sharedStrings.xml><?xml version="1.0" encoding="utf-8"?>
<sst xmlns="http://schemas.openxmlformats.org/spreadsheetml/2006/main" count="310" uniqueCount="98">
  <si>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</si>
  <si>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</si>
  <si>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</si>
  <si>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</si>
  <si>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</si>
  <si>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</si>
  <si>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</si>
  <si>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</si>
  <si>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</si>
  <si>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</si>
  <si>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</si>
  <si>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</si>
  <si>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</si>
  <si>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</si>
  <si>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</si>
  <si>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</si>
  <si>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</si>
  <si>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</si>
  <si>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</si>
  <si>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</si>
  <si>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</si>
  <si>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</si>
  <si>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</si>
  <si>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</si>
  <si>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</si>
  <si>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</si>
  <si>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</si>
  <si>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</si>
  <si>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</si>
  <si>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</si>
  <si>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</si>
  <si>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</si>
  <si>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</si>
  <si>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</si>
  <si>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</si>
  <si>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</si>
  <si>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</si>
  <si>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</si>
  <si>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</si>
  <si>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</si>
  <si>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</si>
  <si>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</si>
  <si>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</si>
  <si>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90.10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</si>
  <si>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</si>
  <si>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</si>
  <si>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</si>
  <si>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</si>
  <si>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</si>
  <si>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</si>
  <si>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</si>
  <si>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</si>
  <si>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</si>
  <si>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</si>
  <si>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</si>
  <si>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</si>
  <si>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</si>
  <si>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</si>
  <si>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</si>
  <si>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</si>
  <si>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</si>
  <si>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</si>
  <si>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</si>
  <si>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</si>
  <si>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</si>
  <si>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</si>
  <si>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36.97</t>
  </si>
  <si>
    <t>2023.08.18</t>
  </si>
  <si>
    <t>2023.10.24</t>
  </si>
  <si>
    <t>2024.01.17</t>
  </si>
  <si>
    <t>00878.TW</t>
  </si>
  <si>
    <t>22.31</t>
  </si>
  <si>
    <t>2890.TW</t>
  </si>
  <si>
    <t>20.30</t>
  </si>
  <si>
    <t>2023.09.13</t>
  </si>
  <si>
    <t>2023.10.25</t>
  </si>
  <si>
    <t>2023.10.31</t>
  </si>
  <si>
    <t>2023.12.07</t>
  </si>
  <si>
    <t>USD</t>
  </si>
  <si>
    <t>目前匯率</t>
  </si>
  <si>
    <t>72.79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</si>
  <si>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</si>
  <si>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</si>
  <si>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</si>
  <si>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</si>
  <si>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</si>
  <si>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</si>
  <si>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</si>
  <si>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</si>
  <si>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</si>
  <si>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</si>
  <si>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50.11</t>
  </si>
  <si>
    <t>2023.09.27</t>
  </si>
  <si>
    <t>2023.12.28</t>
  </si>
  <si>
    <t>109.43</t>
  </si>
  <si>
    <t>2023.09.16</t>
  </si>
  <si>
    <t>255.91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</si>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</sst>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9" sqref="C9:D9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55132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26499.761500000001</v>
      </c>
      <c r="L2" s="64"/>
      <c r="M2" s="96" t="s">
        <v>7</v>
      </c>
      <c r="N2" s="90"/>
      <c r="O2" s="67">
        <f>BND!H3*BND!D3</f>
        <v>610.26881235000008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49206.885149999995</v>
      </c>
      <c r="L3" s="53"/>
      <c r="M3" s="93" t="s">
        <v>11</v>
      </c>
      <c r="N3" s="94"/>
      <c r="O3" s="52">
        <f>VEA!H3*VEA!D3</f>
        <v>309.21803635000003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4937.9615399999993</v>
      </c>
      <c r="L4" s="53"/>
      <c r="M4" s="93" t="s">
        <v>14</v>
      </c>
      <c r="N4" s="94"/>
      <c r="O4" s="52">
        <f>VT!H3*VT!D3</f>
        <v>1720.0524747000004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73953.671399999992</v>
      </c>
      <c r="L5" s="53"/>
      <c r="M5" s="93" t="s">
        <v>17</v>
      </c>
      <c r="N5" s="94"/>
      <c r="O5" s="52">
        <f>VTI!H3*VTI!D3</f>
        <v>283.06307463999991</v>
      </c>
      <c r="P5" s="53"/>
    </row>
    <row r="6" spans="1:26" x14ac:dyDescent="0.25">
      <c r="A6" s="60" t="s">
        <v>18</v>
      </c>
      <c r="B6" s="59"/>
      <c r="C6" s="54">
        <f>投資!G2*2.39</f>
        <v>75.022100000000009</v>
      </c>
      <c r="D6" s="53"/>
      <c r="E6" s="58"/>
      <c r="F6" s="59"/>
      <c r="G6" s="80"/>
      <c r="H6" s="53"/>
      <c r="I6" s="77" t="s">
        <v>19</v>
      </c>
      <c r="J6" s="59"/>
      <c r="K6" s="84">
        <v>7588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3531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3148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126524.0221</v>
      </c>
      <c r="D10" s="79"/>
      <c r="E10" s="61" t="s">
        <v>23</v>
      </c>
      <c r="F10" s="62"/>
      <c r="G10" s="83">
        <f>SUM(G2:H9)*投資!G2</f>
        <v>33608.017399999997</v>
      </c>
      <c r="H10" s="79"/>
      <c r="I10" s="61" t="s">
        <v>23</v>
      </c>
      <c r="J10" s="62"/>
      <c r="K10" s="83">
        <f>SUM(K2:L9)</f>
        <v>162186.27958999999</v>
      </c>
      <c r="L10" s="79"/>
      <c r="M10" s="61" t="s">
        <v>23</v>
      </c>
      <c r="N10" s="62"/>
      <c r="O10" s="83">
        <f>SUM(O2:P9)*投資!G2</f>
        <v>91740.489274475607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414058.80836447561</v>
      </c>
      <c r="B12" s="57"/>
      <c r="C12" s="73">
        <v>9676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404382.80836447561</v>
      </c>
      <c r="B16" s="57"/>
      <c r="C16" s="82">
        <f>C12/A12</f>
        <v>2.3368661176947341E-2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78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8033.0149000000001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0.11275145732220387</v>
      </c>
      <c r="H3" s="119" t="s">
        <v>96</v>
      </c>
      <c r="I3" s="123">
        <f>投資!G2</f>
        <v>31.39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902.34991294959764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84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85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97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88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89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64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8" sqref="J18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31.39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162186.27958999999</v>
      </c>
      <c r="C3" s="8">
        <f>C4/A3</f>
        <v>0.16564212470982248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23047.279589999991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84394</v>
      </c>
      <c r="B10" s="111">
        <f>總資產!O10</f>
        <v>91740.489274475607</v>
      </c>
      <c r="C10" s="8">
        <f>C11/A10</f>
        <v>8.704990016441462E-2</v>
      </c>
      <c r="D10" s="6"/>
      <c r="E10" s="107">
        <f>A3+A10</f>
        <v>223533</v>
      </c>
      <c r="F10" s="107">
        <f>B3+B10</f>
        <v>253926.7688644756</v>
      </c>
      <c r="G10" s="8">
        <f>G11/E10</f>
        <v>0.13596994119201908</v>
      </c>
    </row>
    <row r="11" spans="1:7" ht="18" customHeight="1" x14ac:dyDescent="0.3">
      <c r="A11" s="108"/>
      <c r="B11" s="108"/>
      <c r="C11" s="36">
        <f>B10-A10</f>
        <v>7346.4892744756071</v>
      </c>
      <c r="D11" s="6"/>
      <c r="E11" s="108"/>
      <c r="F11" s="108"/>
      <c r="G11" s="39">
        <f>F10-E10</f>
        <v>30393.768864475598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1" width="8.875" style="29" customWidth="1"/>
    <col min="1052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0.20428436275172321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4534.5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64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1" width="8.875" style="29" customWidth="1"/>
    <col min="1052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65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66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0.20858497778202487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8730.9499999999971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67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68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69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1" width="8.875" style="29" customWidth="1"/>
    <col min="1052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70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71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6.1493740717165228E-2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289.81999999999971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64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1" width="8.875" style="29" customWidth="1"/>
    <col min="1052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72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73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0.14306815079918711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9434.1999999999971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67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74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74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75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76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77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64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24" sqref="J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2248.2202633240954</v>
      </c>
      <c r="B3" s="117">
        <f>E3/D3</f>
        <v>2266.7079359229197</v>
      </c>
      <c r="C3" s="130">
        <f>H3*I3</f>
        <v>2284.8781000000004</v>
      </c>
      <c r="D3" s="124">
        <f>SUM(D7:D505)</f>
        <v>8.3839649999999999</v>
      </c>
      <c r="E3" s="127">
        <f>SUM(E7:E505)</f>
        <v>19004</v>
      </c>
      <c r="F3" s="127">
        <f>SUM(F6:G505)</f>
        <v>155</v>
      </c>
      <c r="G3" s="8">
        <f>G4/E3</f>
        <v>1.6172280554962223E-2</v>
      </c>
      <c r="H3" s="119" t="s">
        <v>80</v>
      </c>
      <c r="I3" s="123">
        <f>投資!G2</f>
        <v>31.39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307.33801966650208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84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85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85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74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86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87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88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89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90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64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1572.9529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8.5677458738920381E-2</v>
      </c>
      <c r="H3" s="119" t="s">
        <v>91</v>
      </c>
      <c r="I3" s="133">
        <f>投資!G2</f>
        <v>31.39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771.35416102650015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85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92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93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89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64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78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79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3435.0077000000001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0.10948328158901816</v>
      </c>
      <c r="H3" s="119" t="s">
        <v>94</v>
      </c>
      <c r="I3" s="136">
        <f>投資!G2</f>
        <v>31.39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5365.4471808330127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81</v>
      </c>
      <c r="J5" s="115" t="s">
        <v>82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84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95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95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92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93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89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64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2024-03-08T10:46:16Z</dcterms:modified>
  <dc:language>en-US</dc:language>
</cp:coreProperties>
</file>