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98" documentId="13_ncr:1_{8B13BB34-F7CD-4FFF-A565-CBE7F3DCE29A}" xr6:coauthVersionLast="47" xr6:coauthVersionMax="47" xr10:uidLastSave="{ECE17A28-5265-4517-8542-7FC82D05EBC5}"/>
  <bookViews>
    <workbookView xWindow="-120" yWindow="-120" windowWidth="29040" windowHeight="17520" activeTab="4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<sst xmlns="http://schemas.openxmlformats.org/spreadsheetml/2006/main" count="258" uniqueCount="76">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</sst>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90985</c:v>
                </c:pt>
                <c:pt idx="1">
                  <c:v>43337.368999999992</c:v>
                </c:pt>
                <c:pt idx="2">
                  <c:v>117886.63999999998</c:v>
                </c:pt>
                <c:pt idx="3">
                  <c:v>69270.744990452513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8</xdr:col>
      <xdr:colOff>586080</xdr:colOff>
      <xdr:row>27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S8" sqref="S8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59</v>
      </c>
      <c r="R1" s="130"/>
      <c r="S1" s="144" t="s">
        <v>60</v>
      </c>
      <c r="T1" s="145"/>
    </row>
    <row r="2" spans="1:26" x14ac:dyDescent="0.25">
      <c r="A2" s="71" t="s">
        <v>49</v>
      </c>
      <c r="B2" s="72"/>
      <c r="C2" s="73">
        <v>53915</v>
      </c>
      <c r="D2" s="74"/>
      <c r="E2" s="75" t="s">
        <v>73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13353.4</v>
      </c>
      <c r="L2" s="80"/>
      <c r="M2" s="87" t="s">
        <v>20</v>
      </c>
      <c r="N2" s="88"/>
      <c r="O2" s="138">
        <f>(BND!H3 * BND!D3)</f>
        <v>464.79883440000003</v>
      </c>
      <c r="P2" s="139"/>
      <c r="Q2" s="140">
        <f>SUM(C10,G10,K10,O10)</f>
        <v>321479.7539904525</v>
      </c>
      <c r="R2" s="141"/>
      <c r="S2" s="146">
        <v>11909</v>
      </c>
      <c r="T2" s="147"/>
    </row>
    <row r="3" spans="1:26" ht="17.25" thickBot="1" x14ac:dyDescent="0.3">
      <c r="A3" s="57" t="s">
        <v>50</v>
      </c>
      <c r="B3" s="58"/>
      <c r="C3" s="62">
        <v>31202</v>
      </c>
      <c r="D3" s="63"/>
      <c r="E3" s="64" t="s">
        <v>72</v>
      </c>
      <c r="F3" s="65"/>
      <c r="G3" s="69">
        <v>770.66</v>
      </c>
      <c r="H3" s="70"/>
      <c r="I3" s="91" t="s">
        <v>16</v>
      </c>
      <c r="J3" s="92"/>
      <c r="K3" s="81">
        <f>('00692'!C3*'00692'!D3)</f>
        <v>36933.339999999997</v>
      </c>
      <c r="L3" s="82"/>
      <c r="M3" s="89" t="s">
        <v>22</v>
      </c>
      <c r="N3" s="90"/>
      <c r="O3" s="115">
        <f>(VEA!D3*VEA!H3)</f>
        <v>157.72234750000001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74</v>
      </c>
      <c r="F4" s="65"/>
      <c r="G4" s="69">
        <v>300</v>
      </c>
      <c r="H4" s="70"/>
      <c r="I4" s="91" t="s">
        <v>17</v>
      </c>
      <c r="J4" s="92"/>
      <c r="K4" s="81">
        <f>('00878'!C3 * '00878'!D3)</f>
        <v>2735.1000000000004</v>
      </c>
      <c r="L4" s="82"/>
      <c r="M4" s="89" t="s">
        <v>19</v>
      </c>
      <c r="N4" s="90"/>
      <c r="O4" s="115">
        <f>(VT!D3*VT!H3)</f>
        <v>1410.4220243400002</v>
      </c>
      <c r="P4" s="116"/>
      <c r="Q4" s="150" t="s">
        <v>61</v>
      </c>
      <c r="R4" s="151"/>
      <c r="S4" s="154" t="s">
        <v>62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/>
      <c r="F5" s="65"/>
      <c r="G5" s="69"/>
      <c r="H5" s="70"/>
      <c r="I5" s="91" t="s">
        <v>57</v>
      </c>
      <c r="J5" s="92"/>
      <c r="K5" s="81">
        <f>(永豐金!C3 * 永豐金!D3)</f>
        <v>64864.799999999996</v>
      </c>
      <c r="L5" s="82"/>
      <c r="M5" s="89" t="s">
        <v>21</v>
      </c>
      <c r="N5" s="90"/>
      <c r="O5" s="115">
        <f>(VTI!D3*VTI!H3)</f>
        <v>128.39049080999999</v>
      </c>
      <c r="P5" s="116"/>
      <c r="Q5" s="152"/>
      <c r="R5" s="153"/>
      <c r="S5" s="156"/>
      <c r="T5" s="157"/>
    </row>
    <row r="6" spans="1:26" x14ac:dyDescent="0.25">
      <c r="A6" s="57" t="s">
        <v>63</v>
      </c>
      <c r="B6" s="58"/>
      <c r="C6" s="62">
        <f xml:space="preserve"> 投資!G2 * 0</f>
        <v>0</v>
      </c>
      <c r="D6" s="63"/>
      <c r="E6" s="64"/>
      <c r="F6" s="65"/>
      <c r="G6" s="69"/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309570.7539904525</v>
      </c>
      <c r="R6" s="122"/>
      <c r="S6" s="125">
        <f>S2/Q2</f>
        <v>3.7044323482820884E-2</v>
      </c>
      <c r="T6" s="126"/>
    </row>
    <row r="7" spans="1:26" ht="17.25" thickBot="1" x14ac:dyDescent="0.3">
      <c r="A7" s="57" t="s">
        <v>68</v>
      </c>
      <c r="B7" s="58"/>
      <c r="C7" s="62">
        <v>2585</v>
      </c>
      <c r="D7" s="63"/>
      <c r="E7" s="64"/>
      <c r="F7" s="65"/>
      <c r="G7" s="69"/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69</v>
      </c>
      <c r="B8" s="58"/>
      <c r="C8" s="62">
        <v>280</v>
      </c>
      <c r="D8" s="63"/>
      <c r="E8" s="64"/>
      <c r="F8" s="65"/>
      <c r="G8" s="69"/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 t="s">
        <v>75</v>
      </c>
      <c r="B9" s="102"/>
      <c r="C9" s="105">
        <v>3003</v>
      </c>
      <c r="D9" s="106"/>
      <c r="E9" s="103"/>
      <c r="F9" s="104"/>
      <c r="G9" s="113"/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58</v>
      </c>
      <c r="B10" s="132"/>
      <c r="C10" s="133">
        <f>SUM(C2:D9)</f>
        <v>90985</v>
      </c>
      <c r="D10" s="134"/>
      <c r="E10" s="131" t="s">
        <v>58</v>
      </c>
      <c r="F10" s="132"/>
      <c r="G10" s="133">
        <f>SUM(G2:H9) * 投資!G2</f>
        <v>43337.368999999992</v>
      </c>
      <c r="H10" s="135"/>
      <c r="I10" s="131" t="s">
        <v>58</v>
      </c>
      <c r="J10" s="132"/>
      <c r="K10" s="133">
        <f>SUM(K2:L9)</f>
        <v>117886.63999999998</v>
      </c>
      <c r="L10" s="134"/>
      <c r="M10" s="131" t="s">
        <v>58</v>
      </c>
      <c r="N10" s="132"/>
      <c r="O10" s="133">
        <f>SUM(O2:P9) * 投資!G2</f>
        <v>69270.744990452513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6955.3620705564472</v>
      </c>
      <c r="B3" s="164">
        <f>E3/D3</f>
        <v>6964.0671544995721</v>
      </c>
      <c r="C3" s="166">
        <f>H3*I3</f>
        <v>7164.1364999999996</v>
      </c>
      <c r="D3" s="168">
        <f>SUM(D7:D505)</f>
        <v>0.57437699999999992</v>
      </c>
      <c r="E3" s="170">
        <f>SUM(E7:E505)</f>
        <v>4000</v>
      </c>
      <c r="F3" s="170">
        <f>SUM(F7:G505)</f>
        <v>5</v>
      </c>
      <c r="G3" s="1">
        <f>(C3*D3+F3-E3)/E3</f>
        <v>2.9978807615124878E-2</v>
      </c>
      <c r="H3" s="181">
        <v>223.53</v>
      </c>
      <c r="I3" s="181">
        <f>投資!G2</f>
        <v>32.049999999999997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119.91523046049952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4"/>
      <c r="G11" s="195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32.049999999999997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119099.64</v>
      </c>
      <c r="C3" s="1">
        <f>(B3-A3)/A3</f>
        <v>4.4028507061020183E-2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5022.6399999999994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69474.744990452513</v>
      </c>
      <c r="C10" s="1">
        <f>(B10-A10)/A10</f>
        <v>6.8074051221290177E-3</v>
      </c>
      <c r="D10" s="28"/>
      <c r="E10" s="159">
        <f>SUM(A3,A10)</f>
        <v>183082</v>
      </c>
      <c r="F10" s="159">
        <f>SUM(B3,B10)</f>
        <v>188574.3849904525</v>
      </c>
      <c r="G10" s="1">
        <f>(F10-E10)/E10</f>
        <v>2.9999590295345789E-2</v>
      </c>
    </row>
    <row r="11" spans="1:9" ht="18" customHeight="1" x14ac:dyDescent="0.3">
      <c r="A11" s="160"/>
      <c r="B11" s="160"/>
      <c r="C11" s="14">
        <f>B10-A10</f>
        <v>469.74499045251287</v>
      </c>
      <c r="D11" s="28"/>
      <c r="E11" s="159"/>
      <c r="F11" s="159"/>
      <c r="G11" s="36">
        <f>F10-E10</f>
        <v>5492.3849904524977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72.966480446927378</v>
      </c>
      <c r="B3" s="164">
        <f>E3/D3</f>
        <v>72.966480446927378</v>
      </c>
      <c r="C3" s="166">
        <v>74.599999999999994</v>
      </c>
      <c r="D3" s="168">
        <f>SUM(D6:D505)</f>
        <v>179</v>
      </c>
      <c r="E3" s="170">
        <f>SUM(E6:E505)</f>
        <v>13061</v>
      </c>
      <c r="F3" s="170">
        <f>SUM(F6:F505)</f>
        <v>0</v>
      </c>
      <c r="G3" s="1">
        <f>(C3-A3)/B3</f>
        <v>2.2387259781027364E-2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292.39999999999839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31.23142613151153</v>
      </c>
      <c r="B3" s="164">
        <f>E3/D3</f>
        <v>31.23142613151153</v>
      </c>
      <c r="C3" s="166">
        <v>31.54</v>
      </c>
      <c r="D3" s="168">
        <f>SUM(D6:D505)</f>
        <v>1171</v>
      </c>
      <c r="E3" s="170">
        <f>SUM(E6:E505)</f>
        <v>36572</v>
      </c>
      <c r="F3" s="170">
        <f>SUM(F6:F505)</f>
        <v>0</v>
      </c>
      <c r="G3" s="1">
        <f>(C3-A3)/B3</f>
        <v>9.8802362463085922E-3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361.33999999999787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tabSelected="1"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20.903703703703705</v>
      </c>
      <c r="B3" s="164">
        <f>E3/D3</f>
        <v>21</v>
      </c>
      <c r="C3" s="166">
        <v>20.260000000000002</v>
      </c>
      <c r="D3" s="168">
        <f>SUM(D6:D505)</f>
        <v>135</v>
      </c>
      <c r="E3" s="170">
        <f>SUM(E6:E505)</f>
        <v>2835</v>
      </c>
      <c r="F3" s="170">
        <f>SUM(F6:F505)</f>
        <v>13</v>
      </c>
      <c r="G3" s="1">
        <f>(C3-A3)/B3</f>
        <v>-3.0652557319223984E-2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-86.899999999999793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17.601689976689975</v>
      </c>
      <c r="B3" s="164">
        <f>E3/D3</f>
        <v>17.951340326340326</v>
      </c>
      <c r="C3" s="166">
        <v>18.899999999999999</v>
      </c>
      <c r="D3" s="168">
        <f>SUM(D6:D505)</f>
        <v>3432</v>
      </c>
      <c r="E3" s="170">
        <f>SUM(E6:E505)</f>
        <v>61609</v>
      </c>
      <c r="F3" s="170">
        <f>SUM(F6:F505)</f>
        <v>1200</v>
      </c>
      <c r="G3" s="1">
        <f>(C3-A3)/B3</f>
        <v>7.2323848788326373E-2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4455.7999999999975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2254.1645168979367</v>
      </c>
      <c r="B3" s="164">
        <f>E3/D3</f>
        <v>2263.0653137455461</v>
      </c>
      <c r="C3" s="180">
        <f>H3*I3</f>
        <v>2247.346</v>
      </c>
      <c r="D3" s="168">
        <f>SUM(D7:D505)</f>
        <v>6.6286199999999997</v>
      </c>
      <c r="E3" s="170">
        <f>SUM(E7:E505)</f>
        <v>15001</v>
      </c>
      <c r="F3" s="170">
        <f>SUM(F7:G505)</f>
        <v>59</v>
      </c>
      <c r="G3" s="1">
        <f>(C3*D3+F3-E3)/E3</f>
        <v>-3.0129563015799813E-3</v>
      </c>
      <c r="H3" s="181">
        <v>70.12</v>
      </c>
      <c r="I3" s="182">
        <f>投資!G2</f>
        <v>32.049999999999997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-45.197357480001301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8"/>
      <c r="G15" s="189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8">
        <v>28</v>
      </c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1427.9372807331567</v>
      </c>
      <c r="B3" s="164">
        <f>E3/D3</f>
        <v>1431.946731581585</v>
      </c>
      <c r="C3" s="166">
        <f>H3*I3</f>
        <v>1447.6985</v>
      </c>
      <c r="D3" s="168">
        <f>SUM(D7:D505)</f>
        <v>3.4917500000000001</v>
      </c>
      <c r="E3" s="170">
        <f>SUM(E7:E505)</f>
        <v>5000</v>
      </c>
      <c r="F3" s="170">
        <f>SUM(F7:G505)</f>
        <v>14</v>
      </c>
      <c r="G3" s="1">
        <f>(C3*D3+F3-E3)/E3</f>
        <v>1.3800247475000105E-2</v>
      </c>
      <c r="H3" s="181">
        <v>45.17</v>
      </c>
      <c r="I3" s="182">
        <f>投資!G2</f>
        <v>32.049999999999997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69.001237375000528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8"/>
      <c r="G12" s="189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3098.5191414924352</v>
      </c>
      <c r="B3" s="164">
        <f>E3/D3</f>
        <v>3107.2185802336458</v>
      </c>
      <c r="C3" s="166">
        <f>H3*I3</f>
        <v>3121.0289999999995</v>
      </c>
      <c r="D3" s="168">
        <f>SUM(D7:D505)</f>
        <v>14.483693000000002</v>
      </c>
      <c r="E3" s="170">
        <f>SUM(E7:E505)</f>
        <v>45004</v>
      </c>
      <c r="F3" s="170">
        <f>SUM(F7:G505)</f>
        <v>126</v>
      </c>
      <c r="G3" s="1">
        <f>(C3*D3+F3-E3)/E3</f>
        <v>7.24437561321225E-3</v>
      </c>
      <c r="H3" s="181">
        <v>97.38</v>
      </c>
      <c r="I3" s="182">
        <f>投資!G2</f>
        <v>32.049999999999997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326.02588009700412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8"/>
      <c r="G13" s="189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2023-11-16T06:03:55Z</dcterms:modified>
</cp:coreProperties>
</file>