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311" documentId="11_100990862872E9F7BE10F7D142AEFBB2C394CC1C" xr6:coauthVersionLast="47" xr6:coauthVersionMax="47" xr10:uidLastSave="{A5DA8555-6779-4516-BEF5-49D1E1579125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<sst xmlns="http://schemas.openxmlformats.org/spreadsheetml/2006/main" count="308" uniqueCount="97">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</sst>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33593.028159999994</c:v>
                </c:pt>
                <c:pt idx="2">
                  <c:v>145307.38999999998</c:v>
                </c:pt>
                <c:pt idx="3">
                  <c:v>85405.040410569607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389480.45857056964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U14" sqref="U14"/>
    </sheetView>
  </sheetViews>
  <sheetFormatPr defaultColWidth="8.5" defaultRowHeight="16.5" x14ac:dyDescent="0.25"/>
  <sheetData>
    <row r="1" spans="1:26" ht="31.5" thickBot="1" x14ac:dyDescent="0.3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25" thickBot="1" x14ac:dyDescent="0.3">
      <c r="A2" s="89" t="s">
        <v>6</v>
      </c>
      <c r="B2" s="89"/>
      <c r="C2" s="90">
        <v>58212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('006208'!C3*'006208'!D3)</f>
        <v>23060.100000000002</v>
      </c>
      <c r="L2" s="95"/>
      <c r="M2" s="96" t="s">
        <v>8</v>
      </c>
      <c r="N2" s="96"/>
      <c r="O2" s="97">
        <f>(BND!H3 * BND!D3)</f>
        <v>574.16342077000002</v>
      </c>
      <c r="P2" s="97"/>
      <c r="Q2" s="98">
        <f>SUM(C10,G10,K10,O10)</f>
        <v>389480.45857056964</v>
      </c>
      <c r="R2" s="98"/>
      <c r="S2" s="99">
        <v>7190</v>
      </c>
      <c r="T2" s="99"/>
    </row>
    <row r="3" spans="1:26" ht="17.25" thickBot="1" x14ac:dyDescent="0.3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('00692'!C3*'00692'!D3)</f>
        <v>45042.689999999995</v>
      </c>
      <c r="L3" s="86"/>
      <c r="M3" s="87" t="s">
        <v>11</v>
      </c>
      <c r="N3" s="87"/>
      <c r="O3" s="88">
        <f>(VEA!D3*VEA!H3)</f>
        <v>265.67290694000002</v>
      </c>
      <c r="P3" s="88"/>
      <c r="Q3" s="98"/>
      <c r="R3" s="98"/>
      <c r="S3" s="99"/>
      <c r="T3" s="99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('00878'!C3 * '00878'!D3)</f>
        <v>4462.2</v>
      </c>
      <c r="L4" s="86"/>
      <c r="M4" s="87" t="s">
        <v>14</v>
      </c>
      <c r="N4" s="87"/>
      <c r="O4" s="88">
        <f>(VT!D3*VT!H3)</f>
        <v>1638.8232762900004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(永豐金!C3 * 永豐金!D3)</f>
        <v>70053.399999999994</v>
      </c>
      <c r="L5" s="86"/>
      <c r="M5" s="87" t="s">
        <v>19</v>
      </c>
      <c r="N5" s="87"/>
      <c r="O5" s="88">
        <f>(VTI!D3*VTI!H3)</f>
        <v>243.32664059999999</v>
      </c>
      <c r="P5" s="88"/>
      <c r="Q5" s="83"/>
      <c r="R5" s="83"/>
      <c r="S5" s="84"/>
      <c r="T5" s="84"/>
    </row>
    <row r="6" spans="1:26" x14ac:dyDescent="0.25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0" t="s">
        <v>21</v>
      </c>
      <c r="J6" s="80"/>
      <c r="K6" s="65">
        <v>2689</v>
      </c>
      <c r="L6" s="65"/>
      <c r="M6" s="66"/>
      <c r="N6" s="66"/>
      <c r="O6" s="67"/>
      <c r="P6" s="67"/>
      <c r="Q6" s="81">
        <f>Q2-S2</f>
        <v>382290.45857056964</v>
      </c>
      <c r="R6" s="81"/>
      <c r="S6" s="82">
        <f>S2/Q2</f>
        <v>1.8460489715935901E-2</v>
      </c>
      <c r="T6" s="82"/>
    </row>
    <row r="7" spans="1:26" x14ac:dyDescent="0.25">
      <c r="A7" s="76" t="s">
        <v>22</v>
      </c>
      <c r="B7" s="76"/>
      <c r="C7" s="77">
        <v>2202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25">
      <c r="A9" s="68" t="s">
        <v>24</v>
      </c>
      <c r="B9" s="68"/>
      <c r="C9" s="69">
        <v>3117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25">
      <c r="A10" s="64" t="s">
        <v>25</v>
      </c>
      <c r="B10" s="64"/>
      <c r="C10" s="63">
        <f>SUM(C2:D9)</f>
        <v>125175</v>
      </c>
      <c r="D10" s="63"/>
      <c r="E10" s="64" t="s">
        <v>25</v>
      </c>
      <c r="F10" s="64"/>
      <c r="G10" s="63">
        <f>SUM(G2:H9) * 投資!G2</f>
        <v>33593.028159999994</v>
      </c>
      <c r="H10" s="63"/>
      <c r="I10" s="64" t="s">
        <v>25</v>
      </c>
      <c r="J10" s="64"/>
      <c r="K10" s="63">
        <f>SUM(K2:L9)</f>
        <v>145307.38999999998</v>
      </c>
      <c r="L10" s="63"/>
      <c r="M10" s="64" t="s">
        <v>25</v>
      </c>
      <c r="N10" s="64"/>
      <c r="O10" s="63">
        <f>SUM(O2:P9) * 投資!G2</f>
        <v>85405.040410569607</v>
      </c>
      <c r="P10" s="6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142618.38999999998</v>
      </c>
      <c r="C3" s="19">
        <f>(B3-A3)/A3</f>
        <v>0.13707197869660187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17192.389999999985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85993.040410569622</v>
      </c>
      <c r="C10" s="19">
        <f>(B10-A10)/A10</f>
        <v>6.9179529903015347E-2</v>
      </c>
      <c r="D10" s="16"/>
      <c r="E10" s="105">
        <f>SUM(A3,A10)</f>
        <v>205855</v>
      </c>
      <c r="F10" s="105">
        <f>SUM(B3,B10)</f>
        <v>228611.43041056959</v>
      </c>
      <c r="G10" s="19">
        <f>(F10-E10)/E10</f>
        <v>0.11054592023788391</v>
      </c>
    </row>
    <row r="11" spans="1:7" ht="18" customHeight="1" x14ac:dyDescent="0.3">
      <c r="A11" s="104"/>
      <c r="B11" s="104"/>
      <c r="C11" s="22">
        <f>B10-A10</f>
        <v>5564.0404105696216</v>
      </c>
      <c r="D11" s="16"/>
      <c r="E11" s="105"/>
      <c r="F11" s="105"/>
      <c r="G11" s="26">
        <f>F10-E10</f>
        <v>22756.430410569592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73.453237410071949</v>
      </c>
      <c r="B3" s="113">
        <f>E3/D3</f>
        <v>74.546762589928051</v>
      </c>
      <c r="C3" s="114">
        <f>stock_prices!B2</f>
        <v>82.95</v>
      </c>
      <c r="D3" s="115">
        <f>SUM(D6:D505)</f>
        <v>278</v>
      </c>
      <c r="E3" s="116">
        <f>SUM(E6:E505)</f>
        <v>20724</v>
      </c>
      <c r="F3" s="116">
        <f>SUM(F6:F505)</f>
        <v>304</v>
      </c>
      <c r="G3" s="19">
        <f>(C3-A3)/B3</f>
        <v>0.12739336035514376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2640.1000000000026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.5" x14ac:dyDescent="0.3">
      <c r="A20" s="36">
        <v>15</v>
      </c>
      <c r="B20" s="37" t="s">
        <v>96</v>
      </c>
      <c r="C20" s="38">
        <v>82.89</v>
      </c>
      <c r="D20" s="39">
        <v>19</v>
      </c>
      <c r="E20" s="39">
        <v>1576</v>
      </c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E36" s="39"/>
      <c r="F36" s="107"/>
      <c r="G36" s="107"/>
    </row>
    <row r="37" spans="1:7" s="29" customFormat="1" ht="16.5" x14ac:dyDescent="0.3">
      <c r="A37" s="36">
        <v>32</v>
      </c>
      <c r="E37" s="39"/>
      <c r="F37" s="107"/>
      <c r="G37" s="107"/>
    </row>
    <row r="38" spans="1:7" s="29" customFormat="1" ht="16.5" x14ac:dyDescent="0.3">
      <c r="A38" s="36">
        <v>33</v>
      </c>
      <c r="E38" s="39"/>
      <c r="F38" s="107"/>
      <c r="G38" s="107"/>
    </row>
    <row r="39" spans="1:7" s="29" customFormat="1" ht="16.5" x14ac:dyDescent="0.3">
      <c r="A39" s="36">
        <v>34</v>
      </c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29.382734912146677</v>
      </c>
      <c r="B3" s="113">
        <f>E3/D3</f>
        <v>31.268143621084796</v>
      </c>
      <c r="C3" s="114">
        <f>stock_prices!B3</f>
        <v>34.409999999999997</v>
      </c>
      <c r="D3" s="115">
        <f>SUM(D6:D505)</f>
        <v>1309</v>
      </c>
      <c r="E3" s="116">
        <f>SUM(E6:E505)</f>
        <v>40930</v>
      </c>
      <c r="F3" s="116">
        <f>SUM(F6:F505)</f>
        <v>2468</v>
      </c>
      <c r="G3" s="19">
        <f>(C3-A3)/B3</f>
        <v>0.16077913510872208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6580.6899999999969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3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3">
      <c r="A17" s="36">
        <v>12</v>
      </c>
      <c r="B17" s="37" t="s">
        <v>96</v>
      </c>
      <c r="C17" s="38">
        <v>34.36</v>
      </c>
      <c r="D17" s="39">
        <v>28</v>
      </c>
      <c r="E17" s="39">
        <v>863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20.621890547263682</v>
      </c>
      <c r="B3" s="113">
        <f>E3/D3</f>
        <v>21.119402985074625</v>
      </c>
      <c r="C3" s="114">
        <f>stock_prices!B4</f>
        <v>22.2</v>
      </c>
      <c r="D3" s="115">
        <f>SUM(D6:D505)</f>
        <v>201</v>
      </c>
      <c r="E3" s="116">
        <f>SUM(E6:E505)</f>
        <v>4245</v>
      </c>
      <c r="F3" s="116">
        <f>SUM(F6:F505)</f>
        <v>100</v>
      </c>
      <c r="G3" s="19">
        <f>(C3-A3)/B3</f>
        <v>7.4723203769140115E-2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317.20000000000016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3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3">
      <c r="A17" s="36">
        <v>12</v>
      </c>
      <c r="B17" s="37" t="s">
        <v>96</v>
      </c>
      <c r="C17" s="38">
        <v>22.14</v>
      </c>
      <c r="D17" s="39">
        <v>21</v>
      </c>
      <c r="E17" s="39">
        <v>466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17.357795624480755</v>
      </c>
      <c r="B3" s="113">
        <f>E3/D3</f>
        <v>18.022431459429519</v>
      </c>
      <c r="C3" s="114">
        <f>stock_prices!B5</f>
        <v>19.399999999999999</v>
      </c>
      <c r="D3" s="115">
        <f>SUM(D6:D505)</f>
        <v>3611</v>
      </c>
      <c r="E3" s="116">
        <f>SUM(E6:E505)</f>
        <v>65079</v>
      </c>
      <c r="F3" s="116">
        <f>SUM(F6:F505)</f>
        <v>2400</v>
      </c>
      <c r="G3" s="19">
        <f>(C3-A3)/B3</f>
        <v>0.11331458688670679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7374.4000000000005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3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.5" x14ac:dyDescent="0.3">
      <c r="A21" s="36">
        <v>16</v>
      </c>
      <c r="B21" s="37" t="s">
        <v>96</v>
      </c>
      <c r="C21" s="38">
        <v>19.420000000000002</v>
      </c>
      <c r="D21" s="39">
        <v>45</v>
      </c>
      <c r="E21" s="39">
        <v>875</v>
      </c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2249.814727430115</v>
      </c>
      <c r="B3" s="113">
        <f>E3/D3</f>
        <v>2264.9107779384808</v>
      </c>
      <c r="C3" s="120">
        <f>H3*I3</f>
        <v>2266.2884800000002</v>
      </c>
      <c r="D3" s="115">
        <f>SUM(D7:D505)</f>
        <v>7.9490990000000004</v>
      </c>
      <c r="E3" s="116">
        <f>SUM(E7:E505)</f>
        <v>18004</v>
      </c>
      <c r="F3" s="116">
        <f>SUM(F7:G505)</f>
        <v>120</v>
      </c>
      <c r="G3" s="19">
        <f>(C3*D3+F3-E3)/E3</f>
        <v>7.2734664563164873E-3</v>
      </c>
      <c r="H3" s="121">
        <f>stock_prices!B6</f>
        <v>72.23</v>
      </c>
      <c r="I3" s="122">
        <f>投資!G2</f>
        <v>31.376000000000001</v>
      </c>
      <c r="J3" s="123"/>
    </row>
    <row r="4" spans="1:10" ht="18.75" x14ac:dyDescent="0.3">
      <c r="A4" s="112"/>
      <c r="B4" s="113"/>
      <c r="C4" s="120"/>
      <c r="D4" s="115"/>
      <c r="E4" s="116"/>
      <c r="F4" s="116"/>
      <c r="G4" s="33">
        <f>C3*D3+F3-E3</f>
        <v>130.95149007952205</v>
      </c>
      <c r="H4" s="121"/>
      <c r="I4" s="122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1434.2399621729378</v>
      </c>
      <c r="B3" s="113">
        <f>E3/D3</f>
        <v>1446.5308654404562</v>
      </c>
      <c r="C3" s="125">
        <f>H3*I3</f>
        <v>1506.6755200000002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5.0075362757646028E-2</v>
      </c>
      <c r="H3" s="121">
        <f>stock_prices!B7</f>
        <v>48.02</v>
      </c>
      <c r="I3" s="126">
        <f>投資!G2</f>
        <v>31.376000000000001</v>
      </c>
      <c r="J3" s="123"/>
    </row>
    <row r="4" spans="1:10" ht="18.75" x14ac:dyDescent="0.3">
      <c r="A4" s="112"/>
      <c r="B4" s="113"/>
      <c r="C4" s="125"/>
      <c r="D4" s="115"/>
      <c r="E4" s="116"/>
      <c r="F4" s="116"/>
      <c r="G4" s="33">
        <f>C3*D3+F3-E3</f>
        <v>400.75312814944118</v>
      </c>
      <c r="H4" s="121"/>
      <c r="I4" s="126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3087.2250127259626</v>
      </c>
      <c r="B3" s="113">
        <f>E3/D3</f>
        <v>3111.8569547931907</v>
      </c>
      <c r="C3" s="114">
        <f>H3*I3</f>
        <v>3333.0724800000003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7.9003460263608591E-2</v>
      </c>
      <c r="H3" s="121">
        <f>stock_prices!B8</f>
        <v>106.23</v>
      </c>
      <c r="I3" s="127">
        <f>投資!G2</f>
        <v>31.376000000000001</v>
      </c>
      <c r="J3" s="123"/>
    </row>
    <row r="4" spans="1:10" ht="18.75" x14ac:dyDescent="0.3">
      <c r="A4" s="112"/>
      <c r="B4" s="113"/>
      <c r="C4" s="114"/>
      <c r="D4" s="115"/>
      <c r="E4" s="116"/>
      <c r="F4" s="116"/>
      <c r="G4" s="33">
        <f>C3*D3+F3-E3</f>
        <v>3792.7191168750578</v>
      </c>
      <c r="H4" s="121"/>
      <c r="I4" s="127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2">
        <f>(E3-F3)/D3</f>
        <v>7113.0985728983114</v>
      </c>
      <c r="B3" s="113">
        <f>E3/D3</f>
        <v>7133.4711880290524</v>
      </c>
      <c r="C3" s="114">
        <f>H3*I3</f>
        <v>7776.8553600000005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9.3048218687076911E-2</v>
      </c>
      <c r="H3" s="121">
        <v>247.86</v>
      </c>
      <c r="I3" s="122">
        <f>投資!G2</f>
        <v>31.376000000000001</v>
      </c>
      <c r="J3" s="123"/>
    </row>
    <row r="4" spans="1:10" ht="18.75" x14ac:dyDescent="0.25">
      <c r="A4" s="112"/>
      <c r="B4" s="113"/>
      <c r="C4" s="114"/>
      <c r="D4" s="115"/>
      <c r="E4" s="116"/>
      <c r="F4" s="116"/>
      <c r="G4" s="33">
        <f>C3*D3+F3-E3</f>
        <v>651.61667546559966</v>
      </c>
      <c r="H4" s="121"/>
      <c r="I4" s="121"/>
      <c r="J4" s="123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25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82.95</v>
      </c>
    </row>
    <row r="3" spans="1:2" x14ac:dyDescent="0.25">
      <c r="A3" s="62" t="s">
        <v>92</v>
      </c>
      <c r="B3">
        <v>34.409999999999997</v>
      </c>
    </row>
    <row r="4" spans="1:2" x14ac:dyDescent="0.25">
      <c r="A4" s="62" t="s">
        <v>93</v>
      </c>
      <c r="B4">
        <v>22.2</v>
      </c>
    </row>
    <row r="5" spans="1:2" x14ac:dyDescent="0.25">
      <c r="A5" s="62" t="s">
        <v>94</v>
      </c>
      <c r="B5">
        <v>19.399999999999999</v>
      </c>
    </row>
    <row r="6" spans="1:2" x14ac:dyDescent="0.25">
      <c r="A6" s="62" t="s">
        <v>8</v>
      </c>
      <c r="B6">
        <v>72.23</v>
      </c>
    </row>
    <row r="7" spans="1:2" x14ac:dyDescent="0.25">
      <c r="A7" s="62" t="s">
        <v>11</v>
      </c>
      <c r="B7">
        <v>48.02</v>
      </c>
    </row>
    <row r="8" spans="1:2" x14ac:dyDescent="0.25">
      <c r="A8" s="62" t="s">
        <v>14</v>
      </c>
      <c r="B8">
        <v>106.23</v>
      </c>
    </row>
    <row r="9" spans="1:2" x14ac:dyDescent="0.25">
      <c r="A9" s="62" t="s">
        <v>19</v>
      </c>
      <c r="B9">
        <v>249.77</v>
      </c>
    </row>
    <row r="10" spans="1:2" x14ac:dyDescent="0.25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2024-02-15T23:37:37Z</dcterms:modified>
  <dc:language>en-US</dc:language>
</cp:coreProperties>
</file>