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B5A5649-7B01-4007-B018-3F625B657388}" xr6:coauthVersionLast="47" xr6:coauthVersionMax="47" xr10:uidLastSave="{00000000-0000-0000-0000-000000000000}"/>
  <bookViews>
    <workbookView xWindow="-110" yWindow="-110" windowWidth="19420" windowHeight="1150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O3" i="1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C3" i="7"/>
  <c r="F3" i="6"/>
  <c r="E3" i="6"/>
  <c r="D3" i="6"/>
  <c r="K5" i="1" s="1"/>
  <c r="F3" i="5"/>
  <c r="E3" i="5"/>
  <c r="D3" i="5"/>
  <c r="G4" i="5" s="1"/>
  <c r="G3" i="5" s="1"/>
  <c r="F3" i="4"/>
  <c r="E3" i="4"/>
  <c r="D3" i="4"/>
  <c r="K3" i="1" s="1"/>
  <c r="F3" i="3"/>
  <c r="E3" i="3"/>
  <c r="D3" i="3"/>
  <c r="K2" i="1" s="1"/>
  <c r="G10" i="1"/>
  <c r="C7" i="1"/>
  <c r="C10" i="1" s="1"/>
  <c r="B3" i="8" l="1"/>
  <c r="G4" i="7"/>
  <c r="G3" i="7" s="1"/>
  <c r="A10" i="2"/>
  <c r="B3" i="6"/>
  <c r="B3" i="5"/>
  <c r="B3" i="4"/>
  <c r="B3" i="3"/>
  <c r="G4" i="3"/>
  <c r="G3" i="3" s="1"/>
  <c r="G4" i="8"/>
  <c r="G3" i="8" s="1"/>
  <c r="A3" i="4"/>
  <c r="G4" i="6"/>
  <c r="G3" i="6" s="1"/>
  <c r="A3" i="2"/>
  <c r="E10" i="2" s="1"/>
  <c r="A3" i="7"/>
  <c r="B3" i="7"/>
  <c r="G4" i="4"/>
  <c r="G3" i="4" s="1"/>
  <c r="A3" i="5"/>
  <c r="O2" i="1"/>
  <c r="O10" i="1" s="1"/>
  <c r="B10" i="2" s="1"/>
  <c r="C11" i="2" s="1"/>
  <c r="C10" i="2" s="1"/>
  <c r="A3" i="8"/>
  <c r="A3" i="3"/>
  <c r="K4" i="1"/>
  <c r="K10" i="1" s="1"/>
  <c r="A3" i="6"/>
  <c r="B3" i="2" l="1"/>
  <c r="A12" i="1"/>
  <c r="F10" i="2" l="1"/>
  <c r="G11" i="2" s="1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<sst xmlns="http://schemas.openxmlformats.org/spreadsheetml/2006/main" count="303" uniqueCount="116">
  <si>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</si>
  <si>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</si>
  <si>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</si>
  <si>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</si>
  <si>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</si>
  <si>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</si>
  <si>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</si>
  <si>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</si>
  <si>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</si>
  <si>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</si>
  <si>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</si>
  <si>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</si>
  <si>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</si>
  <si>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</si>
  <si>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</si>
  <si>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</si>
  <si>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</si>
  <si>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</si>
  <si>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</si>
  <si>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</si>
  <si>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</si>
  <si>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</si>
  <si>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</si>
  <si>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</si>
  <si>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</si>
  <si>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</si>
  <si>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</si>
  <si>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</si>
  <si>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</si>
  <si>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</si>
  <si>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</si>
  <si>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</si>
  <si>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</si>
  <si>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</si>
  <si>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</si>
  <si>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</si>
  <si>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</si>
  <si>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</si>
  <si>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</si>
  <si>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</si>
  <si>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</si>
  <si>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109.45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</si>
  <si>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</si>
  <si>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</si>
  <si>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</si>
  <si>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</si>
  <si>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</si>
  <si>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</si>
  <si>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</si>
  <si>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</si>
  <si>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</si>
  <si>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</si>
  <si>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</si>
  <si>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</si>
  <si>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</si>
  <si>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</si>
  <si>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</si>
  <si>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</si>
  <si>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</si>
  <si>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</si>
  <si>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</si>
  <si>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</si>
  <si>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</si>
  <si>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</si>
  <si>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</si>
  <si>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</si>
  <si>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</si>
  <si>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</si>
  <si>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</si>
  <si>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</si>
  <si>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</si>
  <si>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</si>
  <si>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43.87</t>
  </si>
  <si>
    <t>2023.08.18</t>
  </si>
  <si>
    <t>2023.10.24</t>
  </si>
  <si>
    <t>2024.01.17</t>
  </si>
  <si>
    <t>00878.TW</t>
  </si>
  <si>
    <t>22.49</t>
  </si>
  <si>
    <t>2024.03.25</t>
  </si>
  <si>
    <t>2024.06.13</t>
  </si>
  <si>
    <t>2024.09.16</t>
  </si>
  <si>
    <t>2890.TW</t>
  </si>
  <si>
    <t>23.95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</si>
  <si>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</si>
  <si>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</si>
  <si>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</si>
  <si>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</si>
  <si>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</si>
  <si>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</si>
  <si>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</si>
  <si>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73.93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</si>
  <si>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</si>
  <si>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</si>
  <si>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</si>
  <si>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</si>
  <si>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</si>
  <si>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</si>
  <si>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</si>
  <si>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</si>
  <si>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</si>
  <si>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</si>
  <si>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</si>
  <si>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</si>
  <si>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</si>
  <si>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</si>
  <si>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</si>
  <si>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</si>
  <si>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</si>
  <si>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118.79</t>
  </si>
  <si>
    <t>2023.09.16</t>
  </si>
  <si>
    <t>2023.09.27</t>
  </si>
  <si>
    <t>2023.12.28</t>
  </si>
  <si>
    <t>2024.03.26</t>
  </si>
  <si>
    <t>2024.06.28</t>
  </si>
  <si>
    <t>2024.10.07</t>
    <phoneticPr fontId="10" type="noConversion"/>
  </si>
  <si>
    <t>2024.10.08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</si>
</sst>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7" sqref="K7:L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45015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43866.903299999998</v>
      </c>
      <c r="L2" s="51"/>
      <c r="M2" s="83" t="s">
        <v>7</v>
      </c>
      <c r="N2" s="77"/>
      <c r="O2" s="54">
        <f>BND!H3*BND!D3</f>
        <v>839.14948835000018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66088.707289999991</v>
      </c>
      <c r="L3" s="40"/>
      <c r="M3" s="80" t="s">
        <v>10</v>
      </c>
      <c r="N3" s="81"/>
      <c r="O3" s="39">
        <f>VT!H3*VT!D3</f>
        <v>3180.7828107999999</v>
      </c>
      <c r="P3" s="40"/>
    </row>
    <row r="4" spans="1:26" ht="15.75" customHeight="1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8453.2938099999992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95799.137799999997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13782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100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3403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111740</v>
      </c>
      <c r="D10" s="66"/>
      <c r="E10" s="48" t="s">
        <v>20</v>
      </c>
      <c r="F10" s="49"/>
      <c r="G10" s="70">
        <f>SUM(G2:H9)*投資!G2</f>
        <v>24769.0124</v>
      </c>
      <c r="H10" s="66"/>
      <c r="I10" s="48" t="s">
        <v>20</v>
      </c>
      <c r="J10" s="49"/>
      <c r="K10" s="70">
        <f>SUM(K2:L9)</f>
        <v>227990.0422</v>
      </c>
      <c r="L10" s="66"/>
      <c r="M10" s="48" t="s">
        <v>20</v>
      </c>
      <c r="N10" s="49"/>
      <c r="O10" s="70">
        <f>SUM(O2:P9)*投資!G2</f>
        <v>129200.62409468101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493699.67869468103</v>
      </c>
      <c r="B12" s="44"/>
      <c r="C12" s="60">
        <v>4199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489500.67869468103</v>
      </c>
      <c r="B16" s="44"/>
      <c r="C16" s="69">
        <f>C12/A12</f>
        <v>8.5051706152654595E-3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32.14</v>
      </c>
    </row>
    <row r="3" spans="1:10" ht="17.25" customHeight="1">
      <c r="A3" s="96">
        <f>('006208.TW'!E3+'00692.TW'!E3+'00878.TW'!E3+'2890.TW'!E3)-('006208.TW'!F3+'00692.TW'!F3+'00878.TW'!F3+'2890.TW'!F3)-E2+7345</f>
        <v>162991</v>
      </c>
      <c r="B3" s="96">
        <f>總資產!K10</f>
        <v>227990.0422</v>
      </c>
      <c r="C3" s="8">
        <f>C4/A3</f>
        <v>0.39878914909412172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64999.042199999996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114502</v>
      </c>
      <c r="B10" s="96">
        <f>總資產!O10</f>
        <v>129200.62409468101</v>
      </c>
      <c r="C10" s="8">
        <f>C11/A10</f>
        <v>0.12837002056454047</v>
      </c>
      <c r="D10" s="6"/>
      <c r="E10" s="96">
        <f>A3+A10</f>
        <v>277493</v>
      </c>
      <c r="F10" s="96">
        <f>B3+B10</f>
        <v>357190.66629468102</v>
      </c>
      <c r="G10" s="8">
        <f>G11/E10</f>
        <v>0.28720604229541297</v>
      </c>
    </row>
    <row r="11" spans="1:10" ht="18" customHeight="1">
      <c r="A11" s="97"/>
      <c r="B11" s="97"/>
      <c r="C11" s="31">
        <f>B10-A10</f>
        <v>14698.624094681014</v>
      </c>
      <c r="D11" s="6"/>
      <c r="E11" s="97"/>
      <c r="F11" s="97"/>
      <c r="G11" s="33">
        <f>F10-E10</f>
        <v>79697.666294681025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2"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81.119402985074629</v>
      </c>
      <c r="B3" s="103">
        <f>E3/D3</f>
        <v>82.191542288557216</v>
      </c>
      <c r="C3" s="115" t="s">
        <v>41</v>
      </c>
      <c r="D3" s="110">
        <f>SUM(D7:D505)</f>
        <v>402</v>
      </c>
      <c r="E3" s="113">
        <f>SUM(E7:E505)</f>
        <v>33041</v>
      </c>
      <c r="F3" s="113">
        <f>SUM(F6:G505)</f>
        <v>431</v>
      </c>
      <c r="G3" s="8">
        <f>G4/E3</f>
        <v>0.34468993069217035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11388.900000000001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114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7" zoomScale="115" zoomScaleNormal="115" workbookViewId="0">
      <selection activeCell="E27" sqref="E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31.297816015883519</v>
      </c>
      <c r="B3" s="103">
        <f>E3/D3</f>
        <v>32.506949040370614</v>
      </c>
      <c r="C3" s="115" t="s">
        <v>72</v>
      </c>
      <c r="D3" s="110">
        <f>SUM(D7:D505)</f>
        <v>1511</v>
      </c>
      <c r="E3" s="113">
        <f>SUM(E7:E505)</f>
        <v>49118</v>
      </c>
      <c r="F3" s="113">
        <f>SUM(F6:G505)</f>
        <v>1827</v>
      </c>
      <c r="G3" s="8">
        <f>G4/E3</f>
        <v>0.38675373590129875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18996.569999999992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114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28" sqref="E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21.198938992042439</v>
      </c>
      <c r="B3" s="103">
        <f>E3/D3</f>
        <v>21.848806366047747</v>
      </c>
      <c r="C3" s="115" t="s">
        <v>77</v>
      </c>
      <c r="D3" s="110">
        <f>SUM(D7:D505)</f>
        <v>377</v>
      </c>
      <c r="E3" s="113">
        <f>SUM(E7:E505)</f>
        <v>8237</v>
      </c>
      <c r="F3" s="113">
        <f>SUM(F6:G505)</f>
        <v>245</v>
      </c>
      <c r="G3" s="8">
        <f>G4/E3</f>
        <v>5.9090688357411623E-2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486.72999999999956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114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9" sqref="E2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16.963359920239281</v>
      </c>
      <c r="B3" s="103">
        <f>E3/D3</f>
        <v>17.980309072781655</v>
      </c>
      <c r="C3" s="116" t="s">
        <v>82</v>
      </c>
      <c r="D3" s="110">
        <f>SUM(D7:D505)</f>
        <v>4012</v>
      </c>
      <c r="E3" s="113">
        <f>SUM(E7:E505)</f>
        <v>72137</v>
      </c>
      <c r="F3" s="113">
        <f>SUM(F6:G505)</f>
        <v>4080</v>
      </c>
      <c r="G3" s="8">
        <f>G4/E3</f>
        <v>0.38857174542883671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28030.399999999994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114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2244.6400386940063</v>
      </c>
      <c r="B3" s="103">
        <f>E3/D3</f>
        <v>2290.9812216892592</v>
      </c>
      <c r="C3" s="116">
        <f>H3*I3</f>
        <v>2376.1102000000001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5.738596198927115E-2</v>
      </c>
      <c r="H3" s="105" t="s">
        <v>90</v>
      </c>
      <c r="I3" s="109">
        <f>投資!G2</f>
        <v>32.14</v>
      </c>
      <c r="J3" s="106">
        <f>SUM(J7:J505)</f>
        <v>812.85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1492.2645555690069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114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115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K12" sqref="K1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3324.7038823566322</v>
      </c>
      <c r="B3" s="103">
        <f>E3/D3</f>
        <v>3361.5271887459612</v>
      </c>
      <c r="C3" s="115">
        <f>H3*I3</f>
        <v>3817.9106000000002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0.14672102587614713</v>
      </c>
      <c r="H3" s="105" t="s">
        <v>108</v>
      </c>
      <c r="I3" s="118">
        <f>投資!G2</f>
        <v>32.14</v>
      </c>
      <c r="J3" s="106">
        <f>SUM(J7:J505)</f>
        <v>2797.8599999999997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13206.359539112003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109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109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114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2024-10-08T09:39:04Z</dcterms:modified>
  <dc:language>en-US</dc:language>
</cp:coreProperties>
</file>