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32" documentId="13_ncr:1_{735FC1BD-A765-4ACA-96A1-5B5551E3A8C9}" xr6:coauthVersionLast="47" xr6:coauthVersionMax="47" xr10:uidLastSave="{1A61C20F-30AB-43AC-B4DA-D32B1A8D6F02}"/>
  <bookViews>
    <workbookView xWindow="-120" yWindow="-120" windowWidth="29040" windowHeight="17520" activeTab="9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O3" i="32" l="1"/>
  <c r="O4" i="32"/>
  <c r="O2" i="32"/>
  <c r="K10" i="32"/>
  <c r="O5" i="32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<sst xmlns="http://schemas.openxmlformats.org/spreadsheetml/2006/main" count="246" uniqueCount="64">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</sst>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105374</c:v>
                </c:pt>
                <c:pt idx="1">
                  <c:v>33872.830739999998</c:v>
                </c:pt>
                <c:pt idx="2">
                  <c:v>105720.85</c:v>
                </c:pt>
                <c:pt idx="3">
                  <c:v>62623.631456184325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workbookViewId="0">
      <selection activeCell="U21" sqref="U21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74342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9228.7999999999993</v>
      </c>
      <c r="L2" s="139"/>
      <c r="M2" s="142" t="s">
        <v>20</v>
      </c>
      <c r="N2" s="143"/>
      <c r="O2" s="94">
        <f>(BND!H3 * BND!D3 * BND!I3)</f>
        <v>13602.003027947458</v>
      </c>
      <c r="P2" s="95"/>
      <c r="Q2" s="57">
        <f>SUM(C10,G10,K10,O10)</f>
        <v>307591.31219618436</v>
      </c>
      <c r="R2" s="58"/>
      <c r="S2" s="63">
        <v>17668</v>
      </c>
      <c r="T2" s="64"/>
    </row>
    <row r="3" spans="1:26" ht="17.25" thickBot="1" x14ac:dyDescent="0.3">
      <c r="A3" s="116" t="s">
        <v>50</v>
      </c>
      <c r="B3" s="117"/>
      <c r="C3" s="106">
        <v>31032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34050.11</v>
      </c>
      <c r="L3" s="141"/>
      <c r="M3" s="144" t="s">
        <v>22</v>
      </c>
      <c r="N3" s="145"/>
      <c r="O3" s="96">
        <f>(VEA!D3*VEA!H3*VEA!I3)</f>
        <v>3853.7817741120593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2224.44</v>
      </c>
      <c r="L4" s="141"/>
      <c r="M4" s="144" t="s">
        <v>19</v>
      </c>
      <c r="N4" s="145"/>
      <c r="O4" s="96">
        <f>(VT!D3*VT!H3*VT!I3)</f>
        <v>42215.155852343043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60217.5</v>
      </c>
      <c r="L5" s="141"/>
      <c r="M5" s="144" t="s">
        <v>21</v>
      </c>
      <c r="N5" s="145"/>
      <c r="O5" s="96">
        <f>(VTI!D3*VTI!H3*VTI!I3)</f>
        <v>2952.6908017817696</v>
      </c>
      <c r="P5" s="97"/>
      <c r="Q5" s="69"/>
      <c r="R5" s="70"/>
      <c r="S5" s="73"/>
      <c r="T5" s="74"/>
    </row>
    <row r="6" spans="1:26" x14ac:dyDescent="0.25">
      <c r="A6" s="116"/>
      <c r="B6" s="117"/>
      <c r="C6" s="106"/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289923.31219618436</v>
      </c>
      <c r="R6" s="76"/>
      <c r="S6" s="79">
        <f>S2/Q2</f>
        <v>5.7439853791225411E-2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105374</v>
      </c>
      <c r="D10" s="88"/>
      <c r="E10" s="85" t="s">
        <v>59</v>
      </c>
      <c r="F10" s="86"/>
      <c r="G10" s="87">
        <f>SUM(G2:H9) * 投資!G2</f>
        <v>33872.830739999998</v>
      </c>
      <c r="H10" s="89"/>
      <c r="I10" s="85" t="s">
        <v>59</v>
      </c>
      <c r="J10" s="86"/>
      <c r="K10" s="87">
        <f>SUM(K2:L9)</f>
        <v>105720.85</v>
      </c>
      <c r="L10" s="88"/>
      <c r="M10" s="85" t="s">
        <v>59</v>
      </c>
      <c r="N10" s="86"/>
      <c r="O10" s="87">
        <f>SUM(O2:P9)</f>
        <v>62623.631456184325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tabSelected="1"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6860.0063700000001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-1.4103066072743482E-2</v>
      </c>
      <c r="H3" s="189">
        <v>213.09</v>
      </c>
      <c r="I3" s="189">
        <f>投資!G2</f>
        <v>32.192999999999998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-42.309198218230449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32.192999999999998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106933.85</v>
      </c>
      <c r="C3" s="1">
        <f>(B3-A3)/A3</f>
        <v>2.6079008981346491E-2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2717.8500000000058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62799.631456184332</v>
      </c>
      <c r="C10" s="1">
        <f>(B10-A10)/A10</f>
        <v>-3.3926137125077582E-2</v>
      </c>
      <c r="D10" s="28"/>
      <c r="E10" s="159">
        <f>SUM(A3,A10)</f>
        <v>169221</v>
      </c>
      <c r="F10" s="159">
        <f>SUM(B3,B10)</f>
        <v>169733.48145618435</v>
      </c>
      <c r="G10" s="1">
        <f>(F10-E10)/E10</f>
        <v>3.0284743393807641E-3</v>
      </c>
    </row>
    <row r="11" spans="1:9" ht="18" customHeight="1" x14ac:dyDescent="0.3">
      <c r="A11" s="160"/>
      <c r="B11" s="160"/>
      <c r="C11" s="14">
        <f>B10-A10</f>
        <v>-2205.3685438156681</v>
      </c>
      <c r="D11" s="28"/>
      <c r="E11" s="159"/>
      <c r="F11" s="159"/>
      <c r="G11" s="36">
        <f>F10-E10</f>
        <v>512.48145618435228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72.099999999999994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-1.7899329573268143E-2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-168.20000000000073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31.237396883593036</v>
      </c>
      <c r="B3" s="172">
        <f>E3/D3</f>
        <v>31.237396883593036</v>
      </c>
      <c r="C3" s="174">
        <v>31.21</v>
      </c>
      <c r="D3" s="176">
        <f>SUM(D6:D505)</f>
        <v>1091</v>
      </c>
      <c r="E3" s="178">
        <f>SUM(E6:E505)</f>
        <v>34080</v>
      </c>
      <c r="F3" s="178">
        <f>SUM(F6:F505)</f>
        <v>0</v>
      </c>
      <c r="G3" s="1">
        <f>(C3-A3)/B3</f>
        <v>-8.770539906103543E-4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-29.890000000000875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/>
      <c r="C11" s="15"/>
      <c r="D11" s="18"/>
      <c r="E11" s="18"/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20.04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-4.7086882453151728E-2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-110.55999999999997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18.5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2200.0696199999998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-2.6283620602281434E-2</v>
      </c>
      <c r="H3" s="189">
        <v>68.34</v>
      </c>
      <c r="I3" s="190">
        <f>投資!G2</f>
        <v>32.192999999999998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-367.99697205254233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1381.4016299999998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-3.3054556471985054E-2</v>
      </c>
      <c r="H3" s="189">
        <v>42.91</v>
      </c>
      <c r="I3" s="190">
        <f>投資!G2</f>
        <v>32.192999999999998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-132.21822588794021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2982.35952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-3.7788477130646238E-2</v>
      </c>
      <c r="H3" s="189">
        <v>92.64</v>
      </c>
      <c r="I3" s="190">
        <f>投資!G2</f>
        <v>32.192999999999998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-1662.8441476569569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2023-10-19T04:35:24Z</dcterms:modified>
</cp:coreProperties>
</file>