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" documentId="11_88BB7815772B5900C362D3CD91EDB870A4EFCEA7" xr6:coauthVersionLast="47" xr6:coauthVersionMax="47" xr10:uidLastSave="{FCF8F41D-99EA-42AD-9D7C-B976F1D09D0F}"/>
  <bookViews>
    <workbookView xWindow="-28920" yWindow="2010" windowWidth="29040" windowHeight="17520" tabRatio="565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G4" i="10" s="1"/>
  <c r="G3" i="10" s="1"/>
  <c r="F3" i="10"/>
  <c r="E3" i="10"/>
  <c r="A3" i="10" s="1"/>
  <c r="D3" i="10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F3" i="9"/>
  <c r="E3" i="9"/>
  <c r="A10" i="2" s="1"/>
  <c r="D3" i="9"/>
  <c r="C3" i="9"/>
  <c r="G4" i="9" s="1"/>
  <c r="G3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J3" i="8"/>
  <c r="I3" i="8"/>
  <c r="C3" i="8" s="1"/>
  <c r="F3" i="8"/>
  <c r="E3" i="8"/>
  <c r="A3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4" i="7"/>
  <c r="G3" i="7" s="1"/>
  <c r="J3" i="7"/>
  <c r="I3" i="7"/>
  <c r="F3" i="7"/>
  <c r="A3" i="7" s="1"/>
  <c r="E3" i="7"/>
  <c r="B3" i="7" s="1"/>
  <c r="D3" i="7"/>
  <c r="C3" i="7"/>
  <c r="F3" i="6"/>
  <c r="E3" i="6"/>
  <c r="B3" i="6" s="1"/>
  <c r="D3" i="6"/>
  <c r="G4" i="6" s="1"/>
  <c r="G3" i="6" s="1"/>
  <c r="F3" i="5"/>
  <c r="E3" i="5"/>
  <c r="B3" i="5" s="1"/>
  <c r="D3" i="5"/>
  <c r="G4" i="5" s="1"/>
  <c r="G3" i="5" s="1"/>
  <c r="G4" i="4"/>
  <c r="G3" i="4" s="1"/>
  <c r="F3" i="4"/>
  <c r="A3" i="4" s="1"/>
  <c r="E3" i="4"/>
  <c r="D3" i="4"/>
  <c r="K3" i="1" s="1"/>
  <c r="B3" i="4"/>
  <c r="G4" i="3"/>
  <c r="G3" i="3" s="1"/>
  <c r="F3" i="3"/>
  <c r="A3" i="3" s="1"/>
  <c r="E3" i="3"/>
  <c r="D3" i="3"/>
  <c r="K2" i="1" s="1"/>
  <c r="B3" i="3"/>
  <c r="G10" i="1"/>
  <c r="C6" i="1"/>
  <c r="C10" i="1" s="1"/>
  <c r="O5" i="1"/>
  <c r="O4" i="1"/>
  <c r="K4" i="1"/>
  <c r="O3" i="1"/>
  <c r="O10" i="1" s="1"/>
  <c r="B10" i="2" s="1"/>
  <c r="O2" i="1"/>
  <c r="C11" i="2" l="1"/>
  <c r="C10" i="2" s="1"/>
  <c r="G4" i="8"/>
  <c r="G3" i="8" s="1"/>
  <c r="A3" i="2"/>
  <c r="E10" i="2" s="1"/>
  <c r="K5" i="1"/>
  <c r="K10" i="1" s="1"/>
  <c r="A3" i="5"/>
  <c r="A3" i="9"/>
  <c r="B3" i="9"/>
  <c r="A3" i="6"/>
  <c r="B3" i="2" l="1"/>
  <c r="A12" i="1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<sst xmlns="http://schemas.openxmlformats.org/spreadsheetml/2006/main" count="345" uniqueCount="109">
  <si>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</si>
  <si>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</si>
  <si>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</si>
  <si>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</si>
  <si>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</si>
  <si>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</si>
  <si>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</si>
  <si>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</si>
  <si>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</si>
  <si>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</si>
  <si>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</si>
  <si>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</si>
  <si>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</si>
  <si>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</si>
  <si>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</si>
  <si>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</si>
  <si>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</si>
  <si>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</si>
  <si>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</si>
  <si>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</si>
  <si>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</si>
  <si>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</si>
  <si>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</si>
  <si>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</si>
  <si>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</si>
  <si>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</si>
  <si>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</si>
  <si>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</si>
  <si>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</si>
  <si>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</si>
  <si>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</si>
  <si>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</si>
  <si>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</si>
  <si>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</si>
  <si>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</si>
  <si>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</si>
  <si>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</si>
  <si>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</si>
  <si>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</si>
  <si>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</si>
  <si>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</si>
  <si>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</si>
  <si>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</si>
  <si>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101.30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</si>
  <si>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</si>
  <si>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</si>
  <si>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</si>
  <si>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</si>
  <si>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</si>
  <si>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</si>
  <si>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</si>
  <si>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</si>
  <si>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</si>
  <si>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</si>
  <si>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</si>
  <si>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</si>
  <si>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</si>
  <si>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</si>
  <si>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</si>
  <si>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</si>
  <si>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</si>
  <si>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</si>
  <si>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</si>
  <si>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</si>
  <si>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</si>
  <si>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</si>
  <si>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</si>
  <si>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</si>
  <si>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00692.TW</t>
  </si>
  <si>
    <t>41.37</t>
  </si>
  <si>
    <t>2023.08.18</t>
  </si>
  <si>
    <t>2023.10.24</t>
  </si>
  <si>
    <t>2024.01.17</t>
  </si>
  <si>
    <t>00878.TW</t>
  </si>
  <si>
    <t>22.97</t>
  </si>
  <si>
    <t>2024.03.25</t>
  </si>
  <si>
    <t>2024.06.13</t>
  </si>
  <si>
    <t>2890.TW</t>
  </si>
  <si>
    <t>23.60</t>
  </si>
  <si>
    <t>2023.09.13</t>
  </si>
  <si>
    <t>2023.10.25</t>
  </si>
  <si>
    <t>2023.10.31</t>
  </si>
  <si>
    <t>2023.12.07</t>
  </si>
  <si>
    <t>USD</t>
  </si>
  <si>
    <t>目前匯率</t>
  </si>
  <si>
    <t>71.61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</si>
  <si>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</si>
  <si>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</si>
  <si>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</si>
  <si>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</si>
  <si>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</si>
  <si>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</si>
  <si>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</si>
  <si>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</si>
  <si>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</si>
  <si>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</si>
  <si>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</si>
  <si>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</si>
  <si>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</si>
  <si>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50.62</t>
  </si>
  <si>
    <t>2023.09.27</t>
  </si>
  <si>
    <t>2023.12.28</t>
  </si>
  <si>
    <t>2024.03.26</t>
  </si>
  <si>
    <t>112.27</t>
  </si>
  <si>
    <t>2023.09.16</t>
  </si>
  <si>
    <t>263.83</t>
  </si>
  <si>
    <t>2023.10.04</t>
  </si>
  <si>
    <t>2024.04.03</t>
  </si>
  <si>
    <t>2024.06.11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</si>
</sst>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0.00_);[Red]\(0.00\)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0" borderId="11" xfId="0" applyNumberFormat="1" applyFont="1" applyBorder="1" applyAlignment="1" applyProtection="1">
      <alignment horizontal="center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I22" sqref="I22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46551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34641.662300000004</v>
      </c>
      <c r="L2" s="66"/>
      <c r="M2" s="98" t="s">
        <v>7</v>
      </c>
      <c r="N2" s="92"/>
      <c r="O2" s="69">
        <f>BND!H3*BND!D3</f>
        <v>693.07559475000005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58074.21312</v>
      </c>
      <c r="L3" s="55"/>
      <c r="M3" s="95" t="s">
        <v>10</v>
      </c>
      <c r="N3" s="96"/>
      <c r="O3" s="54">
        <f>VEA!H3*VEA!D3</f>
        <v>405.86437691999998</v>
      </c>
      <c r="P3" s="55"/>
    </row>
    <row r="4" spans="1:26" ht="15.75" customHeight="1" x14ac:dyDescent="0.25">
      <c r="A4" s="62" t="s">
        <v>11</v>
      </c>
      <c r="B4" s="61"/>
      <c r="C4" s="56">
        <v>64547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6549.7117399999997</v>
      </c>
      <c r="L4" s="55"/>
      <c r="M4" s="95" t="s">
        <v>13</v>
      </c>
      <c r="N4" s="96"/>
      <c r="O4" s="54">
        <f>VT!H3*VT!D3</f>
        <v>1858.9733962</v>
      </c>
      <c r="P4" s="55"/>
    </row>
    <row r="5" spans="1:26" ht="16.5" customHeight="1" x14ac:dyDescent="0.25">
      <c r="A5" s="62" t="s">
        <v>14</v>
      </c>
      <c r="B5" s="61"/>
      <c r="C5" s="56">
        <v>0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88752.142400000012</v>
      </c>
      <c r="L5" s="55"/>
      <c r="M5" s="95" t="s">
        <v>16</v>
      </c>
      <c r="N5" s="96"/>
      <c r="O5" s="54">
        <f>VTI!H3*VTI!D3</f>
        <v>386.5199202199999</v>
      </c>
      <c r="P5" s="55"/>
    </row>
    <row r="6" spans="1:26" ht="17.25" customHeight="1" x14ac:dyDescent="0.25">
      <c r="A6" s="62" t="s">
        <v>17</v>
      </c>
      <c r="B6" s="61"/>
      <c r="C6" s="56">
        <f>投資!G2 * 2.55</f>
        <v>82.484849999999994</v>
      </c>
      <c r="D6" s="55"/>
      <c r="E6" s="60"/>
      <c r="F6" s="61"/>
      <c r="G6" s="82"/>
      <c r="H6" s="55"/>
      <c r="I6" s="79" t="s">
        <v>18</v>
      </c>
      <c r="J6" s="61"/>
      <c r="K6" s="86">
        <v>7916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2371</v>
      </c>
      <c r="D7" s="55"/>
      <c r="E7" s="60"/>
      <c r="F7" s="61"/>
      <c r="G7" s="82"/>
      <c r="H7" s="55"/>
      <c r="I7" s="79"/>
      <c r="J7" s="61"/>
      <c r="K7" s="86"/>
      <c r="L7" s="55"/>
      <c r="M7" s="68"/>
      <c r="N7" s="61"/>
      <c r="O7" s="54"/>
      <c r="P7" s="55"/>
    </row>
    <row r="8" spans="1:26" ht="17.25" customHeight="1" x14ac:dyDescent="0.25">
      <c r="A8" s="62" t="s">
        <v>20</v>
      </c>
      <c r="B8" s="61"/>
      <c r="C8" s="56">
        <v>140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21</v>
      </c>
      <c r="B9" s="71"/>
      <c r="C9" s="101">
        <v>3272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22</v>
      </c>
      <c r="B10" s="64"/>
      <c r="C10" s="85">
        <f>SUM(C2:D9)</f>
        <v>116963.48484999999</v>
      </c>
      <c r="D10" s="81"/>
      <c r="E10" s="63" t="s">
        <v>22</v>
      </c>
      <c r="F10" s="64"/>
      <c r="G10" s="85">
        <f>SUM(G2:H9)*投資!G2</f>
        <v>24928.53902</v>
      </c>
      <c r="H10" s="81"/>
      <c r="I10" s="63" t="s">
        <v>22</v>
      </c>
      <c r="J10" s="64"/>
      <c r="K10" s="85">
        <f>SUM(K2:L9)</f>
        <v>195933.72956000001</v>
      </c>
      <c r="L10" s="81"/>
      <c r="M10" s="63" t="s">
        <v>22</v>
      </c>
      <c r="N10" s="64"/>
      <c r="O10" s="85">
        <f>SUM(O2:P9)*投資!G2</f>
        <v>108182.38356984724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23</v>
      </c>
      <c r="B11" s="81"/>
      <c r="C11" s="108" t="s">
        <v>24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446008.13699984725</v>
      </c>
      <c r="B12" s="59"/>
      <c r="C12" s="75">
        <v>7776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25</v>
      </c>
      <c r="B14" s="59"/>
      <c r="C14" s="108" t="s">
        <v>26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438232.13699984725</v>
      </c>
      <c r="B16" s="59"/>
      <c r="C16" s="84">
        <f>C12/A12</f>
        <v>1.7434659493673461E-2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P17" sqref="P17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36</v>
      </c>
      <c r="D1" s="123"/>
      <c r="E1" s="123"/>
      <c r="F1" s="127" t="s">
        <v>16</v>
      </c>
      <c r="G1" s="61"/>
      <c r="H1" s="126" t="s">
        <v>83</v>
      </c>
      <c r="I1" s="110"/>
      <c r="J1" s="61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 t="s">
        <v>40</v>
      </c>
      <c r="I2" s="41" t="s">
        <v>84</v>
      </c>
      <c r="J2" s="41" t="s">
        <v>31</v>
      </c>
    </row>
    <row r="3" spans="1:10" ht="18.75" customHeight="1" x14ac:dyDescent="0.25">
      <c r="A3" s="115">
        <f>(E3-F3)/D3</f>
        <v>7481.7376252018739</v>
      </c>
      <c r="B3" s="118">
        <f>E3/D3</f>
        <v>7510.4059018425523</v>
      </c>
      <c r="C3" s="130">
        <f>H3*I3</f>
        <v>8534.1090100000001</v>
      </c>
      <c r="D3" s="125">
        <f>SUM(D7:D505)</f>
        <v>1.4650339999999997</v>
      </c>
      <c r="E3" s="128">
        <f>SUM(E7:E505)</f>
        <v>11003</v>
      </c>
      <c r="F3" s="128">
        <f>SUM(F6:G505)</f>
        <v>42</v>
      </c>
      <c r="G3" s="8">
        <f>G4/E3</f>
        <v>0.1401217721854347</v>
      </c>
      <c r="H3" s="120" t="s">
        <v>105</v>
      </c>
      <c r="I3" s="124">
        <f>投資!G2</f>
        <v>32.347000000000001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1541.759859356338</v>
      </c>
      <c r="H4" s="117"/>
      <c r="I4" s="117"/>
      <c r="J4" s="117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41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25">
      <c r="A6" s="26">
        <v>1</v>
      </c>
      <c r="B6" s="139" t="s">
        <v>50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89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106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56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93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94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107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67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/>
      <c r="C21" s="53">
        <f t="shared" si="0"/>
        <v>0</v>
      </c>
      <c r="D21" s="42"/>
      <c r="E21" s="42"/>
      <c r="F21" s="138"/>
      <c r="G21" s="61"/>
      <c r="H21" s="27"/>
      <c r="I21" s="27"/>
      <c r="J21" s="27"/>
    </row>
    <row r="22" spans="1:10" x14ac:dyDescent="0.25">
      <c r="A22" s="26">
        <v>17</v>
      </c>
      <c r="B22" s="38"/>
      <c r="C22" s="53">
        <f t="shared" si="0"/>
        <v>0</v>
      </c>
      <c r="D22" s="42"/>
      <c r="E22" s="42"/>
      <c r="F22" s="138"/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27</v>
      </c>
      <c r="B1" s="110"/>
      <c r="C1" s="61"/>
      <c r="D1" s="3"/>
      <c r="E1" s="40" t="s">
        <v>28</v>
      </c>
      <c r="F1" s="40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32.347000000000001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150524</v>
      </c>
      <c r="B3" s="111">
        <f>總資產!K10</f>
        <v>195933.72956000001</v>
      </c>
      <c r="C3" s="8">
        <f>C4/A3</f>
        <v>0.30167766974037369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45409.729560000007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34</v>
      </c>
      <c r="B8" s="110"/>
      <c r="C8" s="61"/>
      <c r="D8" s="6"/>
      <c r="E8" s="109" t="s">
        <v>35</v>
      </c>
      <c r="F8" s="110"/>
      <c r="G8" s="61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11">
        <f>(BND!E3+VEA!E3+VT!E3+VTI!E3)-(BND!F3+VEA!F3+VT!F3+VTI!F3)</f>
        <v>96019</v>
      </c>
      <c r="B10" s="111">
        <f>總資產!O10</f>
        <v>108182.38356984724</v>
      </c>
      <c r="C10" s="8">
        <f>C11/A10</f>
        <v>0.12667684072784802</v>
      </c>
      <c r="D10" s="6"/>
      <c r="E10" s="111">
        <f>A3+A10</f>
        <v>246543</v>
      </c>
      <c r="F10" s="111">
        <f>B3+B10</f>
        <v>304116.11312984722</v>
      </c>
      <c r="G10" s="8">
        <f>G11/E10</f>
        <v>0.23352158905281115</v>
      </c>
    </row>
    <row r="11" spans="1:10" ht="18" customHeight="1" x14ac:dyDescent="0.3">
      <c r="A11" s="112"/>
      <c r="B11" s="112"/>
      <c r="C11" s="44">
        <f>B10-A10</f>
        <v>12163.383569847239</v>
      </c>
      <c r="D11" s="6"/>
      <c r="E11" s="112"/>
      <c r="F11" s="112"/>
      <c r="G11" s="46">
        <f>F10-E10</f>
        <v>57573.113129847217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25" sqref="C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2" width="8.875" style="29" customWidth="1"/>
    <col min="1093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37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/>
      <c r="I2" s="41"/>
      <c r="J2" s="20"/>
    </row>
    <row r="3" spans="1:10" ht="18.75" customHeight="1" x14ac:dyDescent="0.3">
      <c r="A3" s="115">
        <f>(E3-F3)/D3</f>
        <v>77.723032069970841</v>
      </c>
      <c r="B3" s="118">
        <f>E3/D3</f>
        <v>78.166180758017489</v>
      </c>
      <c r="C3" s="130" t="s">
        <v>43</v>
      </c>
      <c r="D3" s="125">
        <f>SUM(D7:D505)</f>
        <v>343</v>
      </c>
      <c r="E3" s="128">
        <f>SUM(E7:E505)</f>
        <v>26811</v>
      </c>
      <c r="F3" s="128">
        <f>SUM(F6:G505)</f>
        <v>152</v>
      </c>
      <c r="G3" s="8">
        <f>G4/E3</f>
        <v>0.30162619820223047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8086.9000000000015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D7" sqref="D7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2" width="8.875" style="29" customWidth="1"/>
    <col min="1093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68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/>
      <c r="I2" s="41"/>
      <c r="J2" s="20"/>
    </row>
    <row r="3" spans="1:10" ht="18.75" customHeight="1" x14ac:dyDescent="0.3">
      <c r="A3" s="115">
        <f>(E3-F3)/D3</f>
        <v>30.897727272727273</v>
      </c>
      <c r="B3" s="118">
        <f>E3/D3</f>
        <v>31.774147727272727</v>
      </c>
      <c r="C3" s="130" t="s">
        <v>69</v>
      </c>
      <c r="D3" s="125">
        <f>SUM(D7:D505)</f>
        <v>1408</v>
      </c>
      <c r="E3" s="128">
        <f>SUM(E7:E505)</f>
        <v>44738</v>
      </c>
      <c r="F3" s="128">
        <f>SUM(F6:G505)</f>
        <v>1234</v>
      </c>
      <c r="G3" s="8">
        <f>G4/E3</f>
        <v>0.32958469310206084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14744.96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70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71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58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72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39"/>
      <c r="D22" s="39"/>
      <c r="E22" s="39"/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39"/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3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O14" sqref="O1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2" width="8.875" style="29" customWidth="1"/>
    <col min="1093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73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/>
      <c r="I2" s="41"/>
      <c r="J2" s="20"/>
    </row>
    <row r="3" spans="1:10" ht="18.75" customHeight="1" x14ac:dyDescent="0.3">
      <c r="A3" s="115">
        <f>(E3-F3)/D3</f>
        <v>20.723776223776223</v>
      </c>
      <c r="B3" s="118">
        <f>E3/D3</f>
        <v>21.58041958041958</v>
      </c>
      <c r="C3" s="130" t="s">
        <v>74</v>
      </c>
      <c r="D3" s="125">
        <f>SUM(D7:D505)</f>
        <v>286</v>
      </c>
      <c r="E3" s="128">
        <f>SUM(E7:E505)</f>
        <v>6172</v>
      </c>
      <c r="F3" s="128">
        <f>SUM(F6:G505)</f>
        <v>245</v>
      </c>
      <c r="G3" s="8">
        <f>G4/E3</f>
        <v>0.10408619572261829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642.42000000000007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75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67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76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2" width="8.875" style="29" customWidth="1"/>
    <col min="1093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/>
      <c r="I2" s="41"/>
      <c r="J2" s="20"/>
    </row>
    <row r="3" spans="1:10" ht="18.75" customHeight="1" x14ac:dyDescent="0.3">
      <c r="A3" s="115">
        <f>(E3-F3)/D3</f>
        <v>17.864262990455991</v>
      </c>
      <c r="B3" s="118">
        <f>E3/D3</f>
        <v>18.182396606574763</v>
      </c>
      <c r="C3" s="131" t="s">
        <v>78</v>
      </c>
      <c r="D3" s="125">
        <f>SUM(D7:D505)</f>
        <v>3772</v>
      </c>
      <c r="E3" s="128">
        <f>SUM(E7:E505)</f>
        <v>68584</v>
      </c>
      <c r="F3" s="128">
        <f>SUM(F6:G505)</f>
        <v>1200</v>
      </c>
      <c r="G3" s="8">
        <f>G4/E3</f>
        <v>0.31545549982503224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21635.200000000012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53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70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79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80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81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58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82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50"/>
      <c r="D25" s="21"/>
      <c r="E25" s="21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="115" zoomScaleNormal="115" workbookViewId="0">
      <selection activeCell="F31" sqref="F31:G3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 t="s">
        <v>40</v>
      </c>
      <c r="I2" s="41" t="s">
        <v>84</v>
      </c>
      <c r="J2" s="41" t="s">
        <v>31</v>
      </c>
    </row>
    <row r="3" spans="1:10" ht="18.75" customHeight="1" x14ac:dyDescent="0.3">
      <c r="A3" s="115">
        <f>(E3-F3)/D3</f>
        <v>2240.4356058159988</v>
      </c>
      <c r="B3" s="118">
        <f>E3/D3</f>
        <v>2273.4986658538664</v>
      </c>
      <c r="C3" s="131">
        <f>H3*I3</f>
        <v>2316.3686700000003</v>
      </c>
      <c r="D3" s="125">
        <f>SUM(D7:D505)</f>
        <v>9.6784750000000006</v>
      </c>
      <c r="E3" s="128">
        <f>SUM(E7:E505)</f>
        <v>22004</v>
      </c>
      <c r="F3" s="128">
        <f>SUM(F6:G505)</f>
        <v>320</v>
      </c>
      <c r="G3" s="8">
        <f>G4/E3</f>
        <v>3.3399212114990653E-2</v>
      </c>
      <c r="H3" s="120" t="s">
        <v>85</v>
      </c>
      <c r="I3" s="124">
        <f>投資!G2</f>
        <v>32.347000000000001</v>
      </c>
      <c r="J3" s="121">
        <f>SUM(J7:J505)</f>
        <v>689.32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734.91626337825437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89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90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90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79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91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58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92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93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94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95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96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97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98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67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108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22" sqref="J22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10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 t="s">
        <v>40</v>
      </c>
      <c r="I2" s="41" t="s">
        <v>84</v>
      </c>
      <c r="J2" s="41" t="s">
        <v>31</v>
      </c>
    </row>
    <row r="3" spans="1:10" ht="18.75" customHeight="1" x14ac:dyDescent="0.3">
      <c r="A3" s="115">
        <f>(E3-F3)/D3</f>
        <v>1483.5618355308009</v>
      </c>
      <c r="B3" s="118">
        <v>1446.530865440456</v>
      </c>
      <c r="C3" s="136">
        <f>H3*I3</f>
        <v>1637.4051400000001</v>
      </c>
      <c r="D3" s="125">
        <f>SUM(D7:D505)</f>
        <v>8.0178659999999997</v>
      </c>
      <c r="E3" s="128">
        <f>SUM(E7:E505)</f>
        <v>12003</v>
      </c>
      <c r="F3" s="128">
        <f>SUM(F6:G505)</f>
        <v>108</v>
      </c>
      <c r="G3" s="8">
        <f>G4/E3</f>
        <v>0.10276555862961258</v>
      </c>
      <c r="H3" s="120" t="s">
        <v>99</v>
      </c>
      <c r="I3" s="134">
        <f>投資!G2</f>
        <v>32.347000000000001</v>
      </c>
      <c r="J3" s="121">
        <f>SUM(J7:J505)</f>
        <v>376.93</v>
      </c>
    </row>
    <row r="4" spans="1:10" ht="18.75" customHeight="1" x14ac:dyDescent="0.3">
      <c r="A4" s="112"/>
      <c r="B4" s="112"/>
      <c r="C4" s="135"/>
      <c r="D4" s="112"/>
      <c r="E4" s="112"/>
      <c r="F4" s="112"/>
      <c r="G4" s="47">
        <f>D3*C3-E3+F3</f>
        <v>1233.4950002312398</v>
      </c>
      <c r="H4" s="117"/>
      <c r="I4" s="135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1497.0317538357465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33"/>
      <c r="G6" s="96"/>
      <c r="H6" s="117"/>
      <c r="I6" s="117"/>
      <c r="J6" s="117"/>
    </row>
    <row r="7" spans="1:10" x14ac:dyDescent="0.3">
      <c r="A7" s="18">
        <v>2</v>
      </c>
      <c r="B7" s="34" t="s">
        <v>51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90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100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101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94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102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67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/>
      <c r="C22" s="52">
        <f t="shared" si="0"/>
        <v>0</v>
      </c>
      <c r="D22" s="39"/>
      <c r="E22" s="39"/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2">
        <f t="shared" si="0"/>
        <v>0</v>
      </c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K22" sqref="K22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13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1" t="s">
        <v>40</v>
      </c>
      <c r="I2" s="41" t="s">
        <v>84</v>
      </c>
      <c r="J2" s="41" t="s">
        <v>31</v>
      </c>
    </row>
    <row r="3" spans="1:10" ht="18.75" customHeight="1" x14ac:dyDescent="0.3">
      <c r="A3" s="115">
        <f>(E3-F3)/D3</f>
        <v>3108.9994842390956</v>
      </c>
      <c r="B3" s="118">
        <f>E3/D3</f>
        <v>3140.88727785743</v>
      </c>
      <c r="C3" s="130">
        <f>H3*I3</f>
        <v>3631.5976900000001</v>
      </c>
      <c r="D3" s="125">
        <f>SUM(D7:D505)</f>
        <v>16.558060000000001</v>
      </c>
      <c r="E3" s="128">
        <f>SUM(E7:E505)</f>
        <v>52007</v>
      </c>
      <c r="F3" s="128">
        <f>SUM(F6:G505)</f>
        <v>528</v>
      </c>
      <c r="G3" s="8">
        <f>G4/E3</f>
        <v>0.16638553361819383</v>
      </c>
      <c r="H3" s="120" t="s">
        <v>103</v>
      </c>
      <c r="I3" s="137">
        <f>投資!G2</f>
        <v>32.347000000000001</v>
      </c>
      <c r="J3" s="121">
        <f>SUM(J7:J505)</f>
        <v>1626.4199999999998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8653.2124468814072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104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104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100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101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94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102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67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/>
      <c r="C23" s="51">
        <f t="shared" si="0"/>
        <v>0</v>
      </c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1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1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2024-06-11T10:40:30Z</dcterms:modified>
  <dc:language>en-US</dc:language>
</cp:coreProperties>
</file>