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25" documentId="13_ncr:1_{60BDB000-59E0-46C9-9B1A-769EBF05E0D2}" xr6:coauthVersionLast="47" xr6:coauthVersionMax="47" xr10:uidLastSave="{CA1D2DAC-2187-4A50-8798-DC5F1BF854CC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<sst xmlns="http://schemas.openxmlformats.org/spreadsheetml/2006/main" count="258" uniqueCount="76">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</sst>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92813.428899999999</c:v>
                </c:pt>
                <c:pt idx="1">
                  <c:v>42417.886599999998</c:v>
                </c:pt>
                <c:pt idx="2">
                  <c:v>118646.65</c:v>
                </c:pt>
                <c:pt idx="3">
                  <c:v>68333.30883222002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322211.27433222003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13791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8" sqref="S8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59</v>
      </c>
      <c r="R1" s="130"/>
      <c r="S1" s="144" t="s">
        <v>60</v>
      </c>
      <c r="T1" s="145"/>
    </row>
    <row r="2" spans="1:26" x14ac:dyDescent="0.25">
      <c r="A2" s="71" t="s">
        <v>49</v>
      </c>
      <c r="B2" s="72"/>
      <c r="C2" s="73">
        <v>56415</v>
      </c>
      <c r="D2" s="74"/>
      <c r="E2" s="75" t="s">
        <v>73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13523.449999999999</v>
      </c>
      <c r="L2" s="80"/>
      <c r="M2" s="87" t="s">
        <v>20</v>
      </c>
      <c r="N2" s="88"/>
      <c r="O2" s="138">
        <f>(BND!H3 * BND!D3)</f>
        <v>468.90857879999993</v>
      </c>
      <c r="P2" s="139"/>
      <c r="Q2" s="140">
        <f>SUM(C10,G10,K10,O10)</f>
        <v>322211.27433222003</v>
      </c>
      <c r="R2" s="141"/>
      <c r="S2" s="146">
        <v>13791</v>
      </c>
      <c r="T2" s="147"/>
    </row>
    <row r="3" spans="1:26" ht="17.25" thickBot="1" x14ac:dyDescent="0.3">
      <c r="A3" s="57" t="s">
        <v>50</v>
      </c>
      <c r="B3" s="58"/>
      <c r="C3" s="62">
        <v>31263</v>
      </c>
      <c r="D3" s="63"/>
      <c r="E3" s="64" t="s">
        <v>72</v>
      </c>
      <c r="F3" s="65"/>
      <c r="G3" s="69">
        <v>770.66</v>
      </c>
      <c r="H3" s="70"/>
      <c r="I3" s="91" t="s">
        <v>16</v>
      </c>
      <c r="J3" s="92"/>
      <c r="K3" s="81">
        <f>('00692'!C3*'00692'!D3)</f>
        <v>37296.35</v>
      </c>
      <c r="L3" s="82"/>
      <c r="M3" s="89" t="s">
        <v>22</v>
      </c>
      <c r="N3" s="90"/>
      <c r="O3" s="115">
        <f>(VEA!D3*VEA!H3)</f>
        <v>159.57297500000001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74</v>
      </c>
      <c r="F4" s="65"/>
      <c r="G4" s="69">
        <v>300</v>
      </c>
      <c r="H4" s="70"/>
      <c r="I4" s="91" t="s">
        <v>17</v>
      </c>
      <c r="J4" s="92"/>
      <c r="K4" s="81">
        <f>('00878'!C3 * '00878'!D3)</f>
        <v>2790.4500000000003</v>
      </c>
      <c r="L4" s="82"/>
      <c r="M4" s="89" t="s">
        <v>19</v>
      </c>
      <c r="N4" s="90"/>
      <c r="O4" s="115">
        <f>(VT!D3*VT!H3)</f>
        <v>1420.7054463700003</v>
      </c>
      <c r="P4" s="116"/>
      <c r="Q4" s="150" t="s">
        <v>61</v>
      </c>
      <c r="R4" s="151"/>
      <c r="S4" s="154" t="s">
        <v>62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/>
      <c r="F5" s="65"/>
      <c r="G5" s="69"/>
      <c r="H5" s="70"/>
      <c r="I5" s="91" t="s">
        <v>57</v>
      </c>
      <c r="J5" s="92"/>
      <c r="K5" s="81">
        <f>(永豐金!C3 * 永豐金!D3)</f>
        <v>65036.399999999994</v>
      </c>
      <c r="L5" s="82"/>
      <c r="M5" s="89" t="s">
        <v>21</v>
      </c>
      <c r="N5" s="90"/>
      <c r="O5" s="115">
        <f>(VTI!D3*VTI!H3)</f>
        <v>129.11420582999997</v>
      </c>
      <c r="P5" s="116"/>
      <c r="Q5" s="152"/>
      <c r="R5" s="153"/>
      <c r="S5" s="156"/>
      <c r="T5" s="157"/>
    </row>
    <row r="6" spans="1:26" x14ac:dyDescent="0.25">
      <c r="A6" s="57" t="s">
        <v>63</v>
      </c>
      <c r="B6" s="58"/>
      <c r="C6" s="62">
        <f xml:space="preserve"> 投資!G2 * 0.97</f>
        <v>30.428899999999999</v>
      </c>
      <c r="D6" s="63"/>
      <c r="E6" s="64"/>
      <c r="F6" s="65"/>
      <c r="G6" s="69"/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308420.27433222003</v>
      </c>
      <c r="R6" s="122"/>
      <c r="S6" s="125">
        <f>S2/Q2</f>
        <v>4.2801109391909779E-2</v>
      </c>
      <c r="T6" s="126"/>
    </row>
    <row r="7" spans="1:26" ht="17.25" thickBot="1" x14ac:dyDescent="0.3">
      <c r="A7" s="57" t="s">
        <v>68</v>
      </c>
      <c r="B7" s="58"/>
      <c r="C7" s="62">
        <v>1835</v>
      </c>
      <c r="D7" s="63"/>
      <c r="E7" s="64"/>
      <c r="F7" s="65"/>
      <c r="G7" s="69"/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 t="s">
        <v>69</v>
      </c>
      <c r="B8" s="58"/>
      <c r="C8" s="62">
        <v>260</v>
      </c>
      <c r="D8" s="63"/>
      <c r="E8" s="64"/>
      <c r="F8" s="65"/>
      <c r="G8" s="69"/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 t="s">
        <v>75</v>
      </c>
      <c r="B9" s="102"/>
      <c r="C9" s="105">
        <v>3010</v>
      </c>
      <c r="D9" s="106"/>
      <c r="E9" s="103"/>
      <c r="F9" s="104"/>
      <c r="G9" s="113"/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58</v>
      </c>
      <c r="B10" s="132"/>
      <c r="C10" s="133">
        <f>SUM(C2:D9)</f>
        <v>92813.428899999999</v>
      </c>
      <c r="D10" s="134"/>
      <c r="E10" s="131" t="s">
        <v>58</v>
      </c>
      <c r="F10" s="132"/>
      <c r="G10" s="133">
        <f>SUM(G2:H9) * 投資!G2</f>
        <v>42417.886599999998</v>
      </c>
      <c r="H10" s="135"/>
      <c r="I10" s="131" t="s">
        <v>58</v>
      </c>
      <c r="J10" s="132"/>
      <c r="K10" s="133">
        <f>SUM(K2:L9)</f>
        <v>118646.65</v>
      </c>
      <c r="L10" s="134"/>
      <c r="M10" s="131" t="s">
        <v>58</v>
      </c>
      <c r="N10" s="132"/>
      <c r="O10" s="133">
        <f>SUM(O2:P9) * 投資!G2</f>
        <v>68333.30883222002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6955.3620705564472</v>
      </c>
      <c r="B3" s="164">
        <f>E3/D3</f>
        <v>6964.0671544995721</v>
      </c>
      <c r="C3" s="166">
        <f>H3*I3</f>
        <v>7051.6623</v>
      </c>
      <c r="D3" s="168">
        <f>SUM(D7:D505)</f>
        <v>0.57437699999999992</v>
      </c>
      <c r="E3" s="170">
        <f>SUM(E7:E505)</f>
        <v>4000</v>
      </c>
      <c r="F3" s="170">
        <f>SUM(F7:G505)</f>
        <v>5</v>
      </c>
      <c r="G3" s="1">
        <f>(C3*D3+F3-E3)/E3</f>
        <v>1.3828159221774853E-2</v>
      </c>
      <c r="H3" s="181">
        <v>224.79</v>
      </c>
      <c r="I3" s="181">
        <f>投資!G2</f>
        <v>31.37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55.312636887099416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4"/>
      <c r="G11" s="195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I20" sqref="I20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31.37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119859.65</v>
      </c>
      <c r="C3" s="1">
        <f>(B3-A3)/A3</f>
        <v>5.069076150319516E-2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5782.6499999999942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68537.30883222002</v>
      </c>
      <c r="C10" s="1">
        <f>(B10-A10)/A10</f>
        <v>-6.7776417329176129E-3</v>
      </c>
      <c r="D10" s="28"/>
      <c r="E10" s="159">
        <f>SUM(A3,A10)</f>
        <v>183082</v>
      </c>
      <c r="F10" s="159">
        <f>SUM(B3,B10)</f>
        <v>188396.95883222</v>
      </c>
      <c r="G10" s="1">
        <f>(F10-E10)/E10</f>
        <v>2.9030482692017783E-2</v>
      </c>
    </row>
    <row r="11" spans="1:9" ht="18" customHeight="1" x14ac:dyDescent="0.3">
      <c r="A11" s="160"/>
      <c r="B11" s="160"/>
      <c r="C11" s="14">
        <f>B10-A10</f>
        <v>-467.69116777997988</v>
      </c>
      <c r="D11" s="28"/>
      <c r="E11" s="159"/>
      <c r="F11" s="159"/>
      <c r="G11" s="36">
        <f>F10-E10</f>
        <v>5314.9588322199997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72.966480446927378</v>
      </c>
      <c r="B3" s="164">
        <f>E3/D3</f>
        <v>72.966480446927378</v>
      </c>
      <c r="C3" s="166">
        <v>75.55</v>
      </c>
      <c r="D3" s="168">
        <f>SUM(D6:D505)</f>
        <v>179</v>
      </c>
      <c r="E3" s="170">
        <f>SUM(E6:E505)</f>
        <v>13061</v>
      </c>
      <c r="F3" s="170">
        <f>SUM(F6:F505)</f>
        <v>0</v>
      </c>
      <c r="G3" s="1">
        <f>(C3-A3)/B3</f>
        <v>3.5406936681724135E-2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462.44999999999891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31.23142613151153</v>
      </c>
      <c r="B3" s="164">
        <f>E3/D3</f>
        <v>31.23142613151153</v>
      </c>
      <c r="C3" s="166">
        <v>31.85</v>
      </c>
      <c r="D3" s="168">
        <f>SUM(D6:D505)</f>
        <v>1171</v>
      </c>
      <c r="E3" s="170">
        <f>SUM(E6:E505)</f>
        <v>36572</v>
      </c>
      <c r="F3" s="170">
        <f>SUM(F6:F505)</f>
        <v>0</v>
      </c>
      <c r="G3" s="1">
        <f>(C3-A3)/B3</f>
        <v>1.9806135841627489E-2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724.35000000000048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20.903703703703705</v>
      </c>
      <c r="B3" s="164">
        <f>E3/D3</f>
        <v>21</v>
      </c>
      <c r="C3" s="166">
        <v>20.67</v>
      </c>
      <c r="D3" s="168">
        <f>SUM(D6:D505)</f>
        <v>135</v>
      </c>
      <c r="E3" s="170">
        <f>SUM(E6:E505)</f>
        <v>2835</v>
      </c>
      <c r="F3" s="170">
        <f>SUM(F6:F505)</f>
        <v>13</v>
      </c>
      <c r="G3" s="1">
        <f>(C3-A3)/B3</f>
        <v>-1.1128747795414454E-2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-31.54999999999977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17.601689976689975</v>
      </c>
      <c r="B3" s="164">
        <f>E3/D3</f>
        <v>17.951340326340326</v>
      </c>
      <c r="C3" s="166">
        <v>18.95</v>
      </c>
      <c r="D3" s="168">
        <f>SUM(D6:D505)</f>
        <v>3432</v>
      </c>
      <c r="E3" s="170">
        <f>SUM(E6:E505)</f>
        <v>61609</v>
      </c>
      <c r="F3" s="170">
        <f>SUM(F6:F505)</f>
        <v>1200</v>
      </c>
      <c r="G3" s="1">
        <f>(C3-A3)/B3</f>
        <v>7.5109156129786261E-2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4627.4000000000005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1"/>
      <c r="G16" s="161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2254.1645168979367</v>
      </c>
      <c r="B3" s="164">
        <f>E3/D3</f>
        <v>2263.0653137455461</v>
      </c>
      <c r="C3" s="180">
        <f>H3*I3</f>
        <v>2219.1138000000001</v>
      </c>
      <c r="D3" s="168">
        <f>SUM(D7:D505)</f>
        <v>6.6286199999999997</v>
      </c>
      <c r="E3" s="170">
        <f>SUM(E7:E505)</f>
        <v>15001</v>
      </c>
      <c r="F3" s="170">
        <f>SUM(F7:G505)</f>
        <v>59</v>
      </c>
      <c r="G3" s="1">
        <f>(C3*D3+F3-E3)/E3</f>
        <v>-1.5488159658956049E-2</v>
      </c>
      <c r="H3" s="181">
        <v>70.739999999999995</v>
      </c>
      <c r="I3" s="182">
        <f>投資!G2</f>
        <v>31.37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-232.33788304399968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8"/>
      <c r="G15" s="189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8">
        <v>28</v>
      </c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1427.9372807331567</v>
      </c>
      <c r="B3" s="164">
        <f>E3/D3</f>
        <v>1431.946731581585</v>
      </c>
      <c r="C3" s="166">
        <f>H3*I3</f>
        <v>1433.6090000000002</v>
      </c>
      <c r="D3" s="168">
        <f>SUM(D7:D505)</f>
        <v>3.4917500000000001</v>
      </c>
      <c r="E3" s="170">
        <f>SUM(E7:E505)</f>
        <v>5000</v>
      </c>
      <c r="F3" s="170">
        <f>SUM(F7:G505)</f>
        <v>14</v>
      </c>
      <c r="G3" s="1">
        <f>(C3*D3+F3-E3)/E3</f>
        <v>3.9608451500002051E-3</v>
      </c>
      <c r="H3" s="181">
        <v>45.7</v>
      </c>
      <c r="I3" s="182">
        <f>投資!G2</f>
        <v>31.37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19.804225750001024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8"/>
      <c r="G12" s="189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3098.5191414924352</v>
      </c>
      <c r="B3" s="164">
        <f>E3/D3</f>
        <v>3107.2185802336458</v>
      </c>
      <c r="C3" s="166">
        <f>H3*I3</f>
        <v>3077.0833000000002</v>
      </c>
      <c r="D3" s="168">
        <f>SUM(D7:D505)</f>
        <v>14.483693000000002</v>
      </c>
      <c r="E3" s="170">
        <f>SUM(E7:E505)</f>
        <v>45004</v>
      </c>
      <c r="F3" s="170">
        <f>SUM(F7:G505)</f>
        <v>126</v>
      </c>
      <c r="G3" s="1">
        <f>(C3*D3+F3-E3)/E3</f>
        <v>-6.8987233884341232E-3</v>
      </c>
      <c r="H3" s="181">
        <v>98.09</v>
      </c>
      <c r="I3" s="182">
        <f>投資!G2</f>
        <v>31.37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-310.47014737308928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8"/>
      <c r="G13" s="189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2023-11-21T07:02:36Z</dcterms:modified>
</cp:coreProperties>
</file>