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7" documentId="11_E08D3216C4E738E760837495E754730E895C2CD6" xr6:coauthVersionLast="47" xr6:coauthVersionMax="47" xr10:uidLastSave="{F1ABB583-385A-4339-9563-14B120599E88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F3" i="11"/>
  <c r="E3" i="11"/>
  <c r="B3" i="11" s="1"/>
  <c r="D3" i="11"/>
  <c r="O5" i="1" s="1"/>
  <c r="C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D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D5" i="9" s="1"/>
  <c r="D3" i="9"/>
  <c r="G4" i="9" s="1"/>
  <c r="G3" i="9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B3" i="8" s="1"/>
  <c r="D3" i="8"/>
  <c r="G4" i="8" s="1"/>
  <c r="G3" i="8" s="1"/>
  <c r="C3" i="8"/>
  <c r="F3" i="7"/>
  <c r="E3" i="7"/>
  <c r="B3" i="7" s="1"/>
  <c r="D3" i="7"/>
  <c r="G4" i="7" s="1"/>
  <c r="G3" i="7" s="1"/>
  <c r="G4" i="6"/>
  <c r="G3" i="6"/>
  <c r="F3" i="6"/>
  <c r="E3" i="6"/>
  <c r="B3" i="6" s="1"/>
  <c r="D3" i="6"/>
  <c r="F3" i="5"/>
  <c r="E3" i="5"/>
  <c r="D3" i="5"/>
  <c r="G4" i="5" s="1"/>
  <c r="G3" i="5" s="1"/>
  <c r="B3" i="5"/>
  <c r="A3" i="5"/>
  <c r="G4" i="4"/>
  <c r="G3" i="4"/>
  <c r="F3" i="4"/>
  <c r="E3" i="4"/>
  <c r="D3" i="4"/>
  <c r="B3" i="4"/>
  <c r="A3" i="4"/>
  <c r="C3" i="2"/>
  <c r="G10" i="1"/>
  <c r="C10" i="1"/>
  <c r="O4" i="1"/>
  <c r="K4" i="1"/>
  <c r="O3" i="1"/>
  <c r="K3" i="1"/>
  <c r="K2" i="1"/>
  <c r="O2" i="1" l="1"/>
  <c r="O10" i="1" s="1"/>
  <c r="B10" i="3" s="1"/>
  <c r="A3" i="7"/>
  <c r="A3" i="3"/>
  <c r="K5" i="1"/>
  <c r="K10" i="1" s="1"/>
  <c r="A3" i="6"/>
  <c r="G4" i="11"/>
  <c r="G3" i="11" s="1"/>
  <c r="A10" i="3"/>
  <c r="A3" i="8"/>
  <c r="A3" i="11"/>
  <c r="B3" i="3" l="1"/>
  <c r="A12" i="1"/>
  <c r="C11" i="3"/>
  <c r="C10" i="3" s="1"/>
  <c r="E10" i="3"/>
  <c r="C16" i="1" l="1"/>
  <c r="A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<sst xmlns="http://schemas.openxmlformats.org/spreadsheetml/2006/main" count="305" uniqueCount="100">
  <si>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</si>
  <si>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</si>
  <si>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</si>
  <si>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</si>
  <si>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</si>
  <si>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</si>
  <si>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</si>
  <si>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</si>
  <si>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</si>
  <si>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</si>
  <si>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</si>
  <si>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</si>
  <si>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</si>
  <si>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</si>
  <si>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</si>
  <si>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</si>
  <si>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</si>
  <si>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</si>
  <si>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</si>
  <si>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</si>
  <si>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</si>
  <si>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</si>
  <si>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</si>
  <si>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</si>
  <si>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</si>
  <si>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</si>
  <si>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</si>
  <si>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</si>
  <si>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</si>
  <si>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</si>
  <si>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</si>
  <si>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</si>
  <si>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</si>
  <si>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</si>
  <si>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</si>
  <si>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</si>
  <si>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</si>
  <si>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</si>
  <si>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</si>
  <si>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</si>
  <si>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</si>
  <si>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</si>
  <si>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</si>
  <si>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</si>
  <si>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</si>
  <si>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</si>
  <si>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83.95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</si>
  <si>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</si>
  <si>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</si>
  <si>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</si>
  <si>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</si>
  <si>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</si>
  <si>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</si>
  <si>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</si>
  <si>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</si>
  <si>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</si>
  <si>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</si>
  <si>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</si>
  <si>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</si>
  <si>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</si>
  <si>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</si>
  <si>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</si>
  <si>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</si>
  <si>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</si>
  <si>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</si>
  <si>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</si>
  <si>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</si>
  <si>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</si>
  <si>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34.77</t>
  </si>
  <si>
    <t>2023.08.18</t>
  </si>
  <si>
    <t>2023.10.24</t>
  </si>
  <si>
    <t>2024.01.17</t>
  </si>
  <si>
    <t>00878.TW</t>
  </si>
  <si>
    <t>22.10</t>
  </si>
  <si>
    <t>2890.TW</t>
  </si>
  <si>
    <t>20.00</t>
  </si>
  <si>
    <t>2023.09.13</t>
  </si>
  <si>
    <t>2023.10.25</t>
  </si>
  <si>
    <t>2023.10.31</t>
  </si>
  <si>
    <t>2023.12.07</t>
  </si>
  <si>
    <t>USD</t>
  </si>
  <si>
    <t>目前匯率</t>
  </si>
  <si>
    <t>72.22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</si>
  <si>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</si>
  <si>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</si>
  <si>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</si>
  <si>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</si>
  <si>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</si>
  <si>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</si>
  <si>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</si>
  <si>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</si>
  <si>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</si>
  <si>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</si>
  <si>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48.68</t>
  </si>
  <si>
    <t>2023.09.27</t>
  </si>
  <si>
    <t>2023.12.28</t>
  </si>
  <si>
    <t>107.5</t>
  </si>
  <si>
    <t>2023.09.16</t>
  </si>
  <si>
    <t>252.58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</si>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</sst>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9" sqref="C9:D9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59742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</f>
        <v>23338.100000000002</v>
      </c>
      <c r="L2" s="72"/>
      <c r="M2" s="108" t="s">
        <v>7</v>
      </c>
      <c r="N2" s="102"/>
      <c r="O2" s="75">
        <f>BND!H3*BND!D3</f>
        <v>574.08392978000006</v>
      </c>
      <c r="P2" s="72"/>
    </row>
    <row r="3" spans="1:26" ht="17.25" customHeight="1" x14ac:dyDescent="0.25">
      <c r="A3" s="68" t="s">
        <v>8</v>
      </c>
      <c r="B3" s="67"/>
      <c r="C3" s="62">
        <v>64558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</f>
        <v>45513.930000000008</v>
      </c>
      <c r="L3" s="82"/>
      <c r="M3" s="105" t="s">
        <v>11</v>
      </c>
      <c r="N3" s="106"/>
      <c r="O3" s="81">
        <f>VEA!H3*VEA!D3</f>
        <v>269.32438796000002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</f>
        <v>4442.1000000000004</v>
      </c>
      <c r="L4" s="82"/>
      <c r="M4" s="105" t="s">
        <v>14</v>
      </c>
      <c r="N4" s="106"/>
      <c r="O4" s="81">
        <f>VT!H3*VT!D3</f>
        <v>1658.4157225000004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</f>
        <v>72220</v>
      </c>
      <c r="L5" s="82"/>
      <c r="M5" s="105" t="s">
        <v>17</v>
      </c>
      <c r="N5" s="106"/>
      <c r="O5" s="81">
        <f>VTI!H3*VTI!D3</f>
        <v>247.96031179999997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7543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1626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3137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129143</v>
      </c>
      <c r="D10" s="89"/>
      <c r="E10" s="69" t="s">
        <v>23</v>
      </c>
      <c r="F10" s="70"/>
      <c r="G10" s="93">
        <f>SUM(G2:H9)*投資!G2</f>
        <v>33801.806859999997</v>
      </c>
      <c r="H10" s="89"/>
      <c r="I10" s="69" t="s">
        <v>23</v>
      </c>
      <c r="J10" s="70"/>
      <c r="K10" s="93">
        <f>SUM(K2:L9)</f>
        <v>153057.13</v>
      </c>
      <c r="L10" s="89"/>
      <c r="M10" s="69" t="s">
        <v>23</v>
      </c>
      <c r="N10" s="70"/>
      <c r="O10" s="93">
        <f>SUM(O2:P9)*投資!G2</f>
        <v>86813.44177825487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402815.37863825489</v>
      </c>
      <c r="B12" s="65"/>
      <c r="C12" s="83">
        <v>8284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394531.37863825489</v>
      </c>
      <c r="B16" s="65"/>
      <c r="C16" s="92">
        <f>C12/A12</f>
        <v>2.056525256807382E-2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3393.8825000000002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9.8544853355708895E-2</v>
      </c>
      <c r="H3" s="131" t="s">
        <v>96</v>
      </c>
      <c r="I3" s="148">
        <f>投資!G2</f>
        <v>31.571000000000002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4730.8427750475166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7974.2031800000004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0.12071326629127502</v>
      </c>
      <c r="H3" s="131" t="s">
        <v>98</v>
      </c>
      <c r="I3" s="135">
        <f>投資!G2</f>
        <v>31.571000000000002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845.3550038377989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31.571000000000002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153057.13</v>
      </c>
      <c r="C3" s="12">
        <f>C4/A3</f>
        <v>0.1303487264321638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17650.130000000005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86813.44177825487</v>
      </c>
      <c r="C10" s="12">
        <f>C11/A10</f>
        <v>7.9849762149599102E-2</v>
      </c>
      <c r="D10" s="10"/>
      <c r="E10" s="119">
        <f>A3+A10</f>
        <v>215801</v>
      </c>
      <c r="F10" s="119">
        <f>B3+B10</f>
        <v>239870.57177825487</v>
      </c>
      <c r="G10" s="12">
        <f>G11/E10</f>
        <v>0.11153596034427493</v>
      </c>
    </row>
    <row r="11" spans="1:7" ht="18" customHeight="1" x14ac:dyDescent="0.3">
      <c r="A11" s="120"/>
      <c r="B11" s="120"/>
      <c r="C11" s="44">
        <f>B10-A10</f>
        <v>6419.4417782548699</v>
      </c>
      <c r="D11" s="10"/>
      <c r="E11" s="120"/>
      <c r="F11" s="120"/>
      <c r="G11" s="47">
        <f>F10-E10</f>
        <v>24069.571778254875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4" width="8.875" style="35" customWidth="1"/>
    <col min="1045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0.13009485138004262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2696.0857000000033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4" width="8.875" style="35" customWidth="1"/>
    <col min="1045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0.13880743244563901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5681.3882100000046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C28" sqref="C2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4" width="8.875" style="35" customWidth="1"/>
    <col min="1045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5.5070365135453624E-2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233.77370000000064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4" width="8.875" style="35" customWidth="1"/>
    <col min="1045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0.12483811982359895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8124.3399999999965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2280.05762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1.5296808880492089E-2</v>
      </c>
      <c r="H3" s="131" t="s">
        <v>82</v>
      </c>
      <c r="I3" s="135">
        <f>投資!G2</f>
        <v>31.571000000000002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275.40374708437957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1536.87628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7.0953424001644297E-2</v>
      </c>
      <c r="H3" s="131" t="s">
        <v>93</v>
      </c>
      <c r="I3" s="145">
        <f>投資!G2</f>
        <v>31.571000000000002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567.84025228515929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2024-03-01T02:19:09Z</dcterms:modified>
  <dc:language>en-US</dc:language>
</cp:coreProperties>
</file>