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263" documentId="11_100990862872E9F7BE10F7D142AEFBB2C394CC1C" xr6:coauthVersionLast="47" xr6:coauthVersionMax="47" xr10:uidLastSave="{49F4D5C7-7BF2-4712-BACD-5E8E3A7927F4}"/>
  <bookViews>
    <workbookView xWindow="495" yWindow="0" windowWidth="21600" windowHeight="11295" tabRatio="500" firstSheet="2" activeTab="11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" i="11" l="1"/>
  <c r="H3" i="10"/>
  <c r="H3" i="9"/>
  <c r="H3" i="8"/>
  <c r="C3" i="7"/>
  <c r="K5" i="1" s="1"/>
  <c r="C3" i="6"/>
  <c r="C3" i="5"/>
  <c r="C3" i="4"/>
  <c r="C6" i="1"/>
  <c r="C10" i="1" s="1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F3" i="8"/>
  <c r="E3" i="8"/>
  <c r="D3" i="8"/>
  <c r="F6" i="7"/>
  <c r="F3" i="7" s="1"/>
  <c r="A3" i="7" s="1"/>
  <c r="E3" i="7"/>
  <c r="D3" i="7"/>
  <c r="B3" i="7"/>
  <c r="F6" i="6"/>
  <c r="F3" i="6" s="1"/>
  <c r="E3" i="6"/>
  <c r="D3" i="6"/>
  <c r="B3" i="6"/>
  <c r="F6" i="5"/>
  <c r="F3" i="5"/>
  <c r="E3" i="5"/>
  <c r="D3" i="5"/>
  <c r="F6" i="4"/>
  <c r="F3" i="4" s="1"/>
  <c r="E3" i="4"/>
  <c r="D3" i="4"/>
  <c r="B3" i="3" a="1"/>
  <c r="G10" i="1"/>
  <c r="O4" i="1"/>
  <c r="O3" i="1"/>
  <c r="K4" i="1" l="1"/>
  <c r="G3" i="7"/>
  <c r="O2" i="1"/>
  <c r="K3" i="1"/>
  <c r="C3" i="8"/>
  <c r="G3" i="8" s="1"/>
  <c r="B3" i="11"/>
  <c r="A3" i="11"/>
  <c r="A3" i="10"/>
  <c r="A3" i="9"/>
  <c r="B3" i="9"/>
  <c r="B3" i="8"/>
  <c r="G4" i="8"/>
  <c r="B3" i="4"/>
  <c r="B3" i="3"/>
  <c r="B3" i="5"/>
  <c r="G4" i="5" s="1"/>
  <c r="G4" i="9"/>
  <c r="G3" i="9"/>
  <c r="A3" i="6"/>
  <c r="G3" i="6" s="1"/>
  <c r="G3" i="10"/>
  <c r="G4" i="10"/>
  <c r="G4" i="4"/>
  <c r="G4" i="7"/>
  <c r="A3" i="4"/>
  <c r="G3" i="4" s="1"/>
  <c r="A3" i="3"/>
  <c r="O5" i="1"/>
  <c r="O10" i="1" s="1"/>
  <c r="A10" i="3"/>
  <c r="G4" i="11"/>
  <c r="K2" i="1"/>
  <c r="K10" i="1" s="1"/>
  <c r="A3" i="5"/>
  <c r="G3" i="5" s="1"/>
  <c r="A3" i="8"/>
  <c r="G4" i="6"/>
  <c r="B10" i="3" l="1"/>
  <c r="F10" i="3" s="1"/>
  <c r="C4" i="3"/>
  <c r="C3" i="3"/>
  <c r="Q2" i="1"/>
  <c r="S6" i="1" s="1"/>
  <c r="E10" i="3"/>
  <c r="C10" i="3" l="1"/>
  <c r="C11" i="3"/>
  <c r="G11" i="3"/>
  <c r="Q6" i="1"/>
  <c r="G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<sst xmlns="http://schemas.openxmlformats.org/spreadsheetml/2006/main" count="303" uniqueCount="96">
  <si>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</si>
  <si>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</si>
  <si>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</si>
  <si>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</si>
  <si>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</si>
  <si>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</si>
  <si>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</si>
  <si>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</si>
  <si>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</si>
  <si>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</si>
  <si>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</si>
  <si>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</si>
  <si>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</si>
  <si>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</si>
  <si>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</si>
  <si>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</si>
  <si>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</si>
  <si>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</si>
  <si>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</si>
  <si>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</si>
  <si>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</si>
  <si>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</si>
  <si>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</si>
  <si>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</si>
  <si>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</si>
  <si>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</si>
  <si>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</si>
  <si>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</si>
  <si>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</si>
  <si>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</si>
  <si>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</si>
  <si>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</si>
  <si>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</si>
  <si>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</si>
  <si>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</si>
  <si>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</si>
  <si>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</si>
  <si>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</si>
  <si>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</si>
  <si>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</si>
  <si>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</si>
  <si>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</si>
  <si>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</si>
  <si>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</si>
  <si>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</si>
  <si>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</si>
  <si>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</si>
  <si>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</si>
  <si>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</si>
  <si>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</si>
  <si>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</si>
  <si>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</si>
  <si>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</si>
  <si>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</si>
  <si>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</si>
  <si>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</si>
  <si>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</si>
  <si>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</si>
  <si>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</si>
  <si>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</si>
  <si>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</si>
  <si>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</si>
  <si>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</si>
  <si>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</si>
  <si>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</si>
  <si>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</si>
  <si>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</si>
  <si>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</si>
  <si>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</si>
  <si>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</si>
  <si>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</si>
  <si>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</si>
  <si>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</si>
  <si>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</si>
  <si>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</si>
  <si>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</si>
  <si>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</si>
  <si>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</si>
  <si>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</si>
  <si>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</si>
  <si>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</si>
  <si>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</si>
  <si>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</si>
  <si>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</si>
  <si>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</si>
  <si>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</si>
  <si>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</si>
  <si>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2021.02.06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</si>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</sst>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114524.87875</c:v>
                </c:pt>
                <c:pt idx="1">
                  <c:v>33538.424499999994</c:v>
                </c:pt>
                <c:pt idx="2">
                  <c:v>137859.64000000001</c:v>
                </c:pt>
                <c:pt idx="3">
                  <c:v>85011.080408098263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370934.0236580983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9" tableType="queryTable" totalsRowShown="0">
  <autoFilter ref="A1:B9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C4" sqref="C4:D4"/>
    </sheetView>
  </sheetViews>
  <sheetFormatPr defaultColWidth="8.5" defaultRowHeight="16.5" x14ac:dyDescent="0.25"/>
  <sheetData>
    <row r="1" spans="1:26" ht="31.5" thickBot="1" x14ac:dyDescent="0.3">
      <c r="A1" s="63" t="s">
        <v>0</v>
      </c>
      <c r="B1" s="63"/>
      <c r="C1" s="63"/>
      <c r="D1" s="63"/>
      <c r="E1" s="64" t="s">
        <v>1</v>
      </c>
      <c r="F1" s="64"/>
      <c r="G1" s="64"/>
      <c r="H1" s="64"/>
      <c r="I1" s="65" t="s">
        <v>2</v>
      </c>
      <c r="J1" s="65"/>
      <c r="K1" s="65"/>
      <c r="L1" s="65"/>
      <c r="M1" s="66" t="s">
        <v>3</v>
      </c>
      <c r="N1" s="66"/>
      <c r="O1" s="66"/>
      <c r="P1" s="66"/>
      <c r="Q1" s="67" t="s">
        <v>4</v>
      </c>
      <c r="R1" s="67"/>
      <c r="S1" s="68" t="s">
        <v>5</v>
      </c>
      <c r="T1" s="68"/>
    </row>
    <row r="2" spans="1:26" ht="17.25" thickBot="1" x14ac:dyDescent="0.3">
      <c r="A2" s="69" t="s">
        <v>6</v>
      </c>
      <c r="B2" s="69"/>
      <c r="C2" s="70">
        <v>57498</v>
      </c>
      <c r="D2" s="70"/>
      <c r="E2" s="71" t="s">
        <v>83</v>
      </c>
      <c r="F2" s="72"/>
      <c r="G2" s="73">
        <v>770.66</v>
      </c>
      <c r="H2" s="73"/>
      <c r="I2" s="74" t="s">
        <v>7</v>
      </c>
      <c r="J2" s="74"/>
      <c r="K2" s="75">
        <f>('006208'!C3*'006208'!D3)</f>
        <v>20603.45</v>
      </c>
      <c r="L2" s="75"/>
      <c r="M2" s="76" t="s">
        <v>8</v>
      </c>
      <c r="N2" s="76"/>
      <c r="O2" s="77">
        <f>(BND!H3 * BND!D3)</f>
        <v>575.27629463000005</v>
      </c>
      <c r="P2" s="77"/>
      <c r="Q2" s="78">
        <f>SUM(C10,G10,K10,O10)</f>
        <v>370934.0236580983</v>
      </c>
      <c r="R2" s="78"/>
      <c r="S2" s="79">
        <v>6608</v>
      </c>
      <c r="T2" s="79"/>
    </row>
    <row r="3" spans="1:26" ht="17.25" thickBot="1" x14ac:dyDescent="0.3">
      <c r="A3" s="80" t="s">
        <v>9</v>
      </c>
      <c r="B3" s="80"/>
      <c r="C3" s="81">
        <v>51564</v>
      </c>
      <c r="D3" s="81"/>
      <c r="E3" s="82" t="s">
        <v>84</v>
      </c>
      <c r="F3" s="82"/>
      <c r="G3" s="83">
        <v>300</v>
      </c>
      <c r="H3" s="83"/>
      <c r="I3" s="84" t="s">
        <v>10</v>
      </c>
      <c r="J3" s="84"/>
      <c r="K3" s="85">
        <f>('00692'!C3*'00692'!D3)</f>
        <v>42516.39</v>
      </c>
      <c r="L3" s="85"/>
      <c r="M3" s="86" t="s">
        <v>11</v>
      </c>
      <c r="N3" s="86"/>
      <c r="O3" s="87">
        <f>(VEA!D3*VEA!H3)</f>
        <v>263.57053908</v>
      </c>
      <c r="P3" s="87"/>
      <c r="Q3" s="78"/>
      <c r="R3" s="78"/>
      <c r="S3" s="79"/>
      <c r="T3" s="79"/>
    </row>
    <row r="4" spans="1:26" ht="15.75" customHeight="1" x14ac:dyDescent="0.25">
      <c r="A4" s="80" t="s">
        <v>12</v>
      </c>
      <c r="B4" s="80"/>
      <c r="C4" s="81">
        <v>0</v>
      </c>
      <c r="D4" s="81"/>
      <c r="E4" s="82"/>
      <c r="F4" s="82"/>
      <c r="G4" s="83"/>
      <c r="H4" s="83"/>
      <c r="I4" s="84" t="s">
        <v>13</v>
      </c>
      <c r="J4" s="84"/>
      <c r="K4" s="85">
        <f>('00878'!C3 * '00878'!D3)</f>
        <v>3940.2000000000003</v>
      </c>
      <c r="L4" s="85"/>
      <c r="M4" s="86" t="s">
        <v>14</v>
      </c>
      <c r="N4" s="86"/>
      <c r="O4" s="87">
        <f>(VT!D3*VT!H3)</f>
        <v>1630.6469011000004</v>
      </c>
      <c r="P4" s="87"/>
      <c r="Q4" s="67" t="s">
        <v>15</v>
      </c>
      <c r="R4" s="67"/>
      <c r="S4" s="68" t="s">
        <v>16</v>
      </c>
      <c r="T4" s="68"/>
    </row>
    <row r="5" spans="1:26" ht="16.5" customHeight="1" x14ac:dyDescent="0.25">
      <c r="A5" s="80" t="s">
        <v>17</v>
      </c>
      <c r="B5" s="80"/>
      <c r="C5" s="81">
        <v>0</v>
      </c>
      <c r="D5" s="81"/>
      <c r="E5" s="82"/>
      <c r="F5" s="82"/>
      <c r="G5" s="83"/>
      <c r="H5" s="83"/>
      <c r="I5" s="84" t="s">
        <v>18</v>
      </c>
      <c r="J5" s="84"/>
      <c r="K5" s="85">
        <f>(永豐金!C3 * 永豐金!D3)</f>
        <v>68110.600000000006</v>
      </c>
      <c r="L5" s="85"/>
      <c r="M5" s="86" t="s">
        <v>19</v>
      </c>
      <c r="N5" s="86"/>
      <c r="O5" s="87">
        <f>(VTI!D3*VTI!H3)</f>
        <v>244.34761899999998</v>
      </c>
      <c r="P5" s="87"/>
      <c r="Q5" s="67"/>
      <c r="R5" s="67"/>
      <c r="S5" s="68"/>
      <c r="T5" s="68"/>
    </row>
    <row r="6" spans="1:26" x14ac:dyDescent="0.25">
      <c r="A6" s="80" t="s">
        <v>20</v>
      </c>
      <c r="B6" s="80"/>
      <c r="C6" s="81">
        <f>投資!G2 * 2.55</f>
        <v>79.878749999999997</v>
      </c>
      <c r="D6" s="81"/>
      <c r="E6" s="82"/>
      <c r="F6" s="82"/>
      <c r="G6" s="83"/>
      <c r="H6" s="83"/>
      <c r="I6" s="88" t="s">
        <v>21</v>
      </c>
      <c r="J6" s="88"/>
      <c r="K6" s="89">
        <v>2689</v>
      </c>
      <c r="L6" s="89"/>
      <c r="M6" s="90"/>
      <c r="N6" s="90"/>
      <c r="O6" s="91"/>
      <c r="P6" s="91"/>
      <c r="Q6" s="92">
        <f>Q2-S2</f>
        <v>364326.0236580983</v>
      </c>
      <c r="R6" s="92"/>
      <c r="S6" s="93">
        <f>S2/Q2</f>
        <v>1.781448877305147E-2</v>
      </c>
      <c r="T6" s="93"/>
    </row>
    <row r="7" spans="1:26" x14ac:dyDescent="0.25">
      <c r="A7" s="80" t="s">
        <v>22</v>
      </c>
      <c r="B7" s="80"/>
      <c r="C7" s="81">
        <v>2196</v>
      </c>
      <c r="D7" s="81"/>
      <c r="E7" s="82"/>
      <c r="F7" s="82"/>
      <c r="G7" s="83"/>
      <c r="H7" s="83"/>
      <c r="I7" s="88"/>
      <c r="J7" s="88"/>
      <c r="K7" s="89"/>
      <c r="L7" s="89"/>
      <c r="M7" s="90"/>
      <c r="N7" s="90"/>
      <c r="O7" s="91"/>
      <c r="P7" s="91"/>
      <c r="Q7" s="92"/>
      <c r="R7" s="92"/>
      <c r="S7" s="93"/>
      <c r="T7" s="93"/>
    </row>
    <row r="8" spans="1:26" x14ac:dyDescent="0.25">
      <c r="A8" s="80" t="s">
        <v>23</v>
      </c>
      <c r="B8" s="80"/>
      <c r="C8" s="81">
        <v>80</v>
      </c>
      <c r="D8" s="81"/>
      <c r="E8" s="82"/>
      <c r="F8" s="82"/>
      <c r="G8" s="83"/>
      <c r="H8" s="83"/>
      <c r="I8" s="88"/>
      <c r="J8" s="88"/>
      <c r="K8" s="89"/>
      <c r="L8" s="89"/>
      <c r="M8" s="90"/>
      <c r="N8" s="90"/>
      <c r="O8" s="91"/>
      <c r="P8" s="91"/>
      <c r="Q8" s="1"/>
      <c r="R8" s="1"/>
      <c r="S8" s="1"/>
      <c r="T8" s="1"/>
    </row>
    <row r="9" spans="1:26" x14ac:dyDescent="0.25">
      <c r="A9" s="94" t="s">
        <v>24</v>
      </c>
      <c r="B9" s="94"/>
      <c r="C9" s="95">
        <v>3107</v>
      </c>
      <c r="D9" s="95"/>
      <c r="E9" s="96"/>
      <c r="F9" s="96"/>
      <c r="G9" s="97"/>
      <c r="H9" s="97"/>
      <c r="I9" s="98"/>
      <c r="J9" s="98"/>
      <c r="K9" s="99"/>
      <c r="L9" s="99"/>
      <c r="M9" s="100"/>
      <c r="N9" s="100"/>
      <c r="O9" s="101"/>
      <c r="P9" s="101"/>
      <c r="Q9" s="1"/>
      <c r="R9" s="1"/>
      <c r="S9" s="1"/>
      <c r="T9" s="1"/>
    </row>
    <row r="10" spans="1:26" x14ac:dyDescent="0.25">
      <c r="A10" s="103" t="s">
        <v>25</v>
      </c>
      <c r="B10" s="103"/>
      <c r="C10" s="102">
        <f>SUM(C2:D9)</f>
        <v>114524.87875</v>
      </c>
      <c r="D10" s="102"/>
      <c r="E10" s="103" t="s">
        <v>25</v>
      </c>
      <c r="F10" s="103"/>
      <c r="G10" s="102">
        <f>SUM(G2:H9) * 投資!G2</f>
        <v>33538.424499999994</v>
      </c>
      <c r="H10" s="102"/>
      <c r="I10" s="103" t="s">
        <v>25</v>
      </c>
      <c r="J10" s="103"/>
      <c r="K10" s="102">
        <f>SUM(K2:L9)</f>
        <v>137859.64000000001</v>
      </c>
      <c r="L10" s="102"/>
      <c r="M10" s="103" t="s">
        <v>25</v>
      </c>
      <c r="N10" s="103"/>
      <c r="O10" s="102">
        <f>SUM(O2:P9) * 投資!G2</f>
        <v>85011.080408098263</v>
      </c>
      <c r="P10" s="102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279</v>
      </c>
      <c r="F2" s="17">
        <v>0</v>
      </c>
      <c r="G2" s="18">
        <v>31.324999999999999</v>
      </c>
    </row>
    <row r="3" spans="1:7" ht="17.25" customHeight="1" x14ac:dyDescent="0.3">
      <c r="A3" s="104">
        <f>SUM('006208'!E3:E4, '00692'!E3:E4, '00878'!E3:E4, 永豐金!E3) - SUM('006208'!F3:F4, '00692'!F3:F4, '00878'!F3:F4, 永豐金!F3) - E2</f>
        <v>121647</v>
      </c>
      <c r="B3" s="104">
        <f t="array" ref="B3">SUM('006208'!C3:C4*'006208'!D3:D4, '00692'!C3:C4*'00692'!D3:D4, '00878'!C3:C4*'00878'!D3:D4, 永豐金!C3*永豐金!D3)</f>
        <v>135170.64000000001</v>
      </c>
      <c r="C3" s="19">
        <f>(B3-A3)/A3</f>
        <v>0.11117117561468852</v>
      </c>
      <c r="D3" s="20"/>
      <c r="E3" s="21"/>
      <c r="F3" s="21"/>
      <c r="G3" s="21"/>
    </row>
    <row r="4" spans="1:7" ht="17.25" customHeight="1" x14ac:dyDescent="0.3">
      <c r="A4" s="104"/>
      <c r="B4" s="104"/>
      <c r="C4" s="22">
        <f>B3-A3</f>
        <v>13523.640000000014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4">
        <f>SUM(VT!E3,BND!E3,VTI!E3,VEA!E3) - SUM(BND!F6, VEA!F6, VT!F6, VTI!F6)</f>
        <v>80429</v>
      </c>
      <c r="B10" s="104">
        <f>SUM(VT!E3,VT!G4,BND!E3,BND!G4,VTI!E3,VTI!G4,VEA!E3,VEA!G4)</f>
        <v>85599.080408098263</v>
      </c>
      <c r="C10" s="19">
        <f>(B10-A10)/A10</f>
        <v>6.4281296647953637E-2</v>
      </c>
      <c r="D10" s="16"/>
      <c r="E10" s="105">
        <f>SUM(A3,A10)</f>
        <v>202076</v>
      </c>
      <c r="F10" s="105">
        <f>SUM(B3,B10)</f>
        <v>220769.72040809828</v>
      </c>
      <c r="G10" s="19">
        <f>(F10-E10)/E10</f>
        <v>9.2508365209615584E-2</v>
      </c>
    </row>
    <row r="11" spans="1:7" ht="18" customHeight="1" x14ac:dyDescent="0.3">
      <c r="A11" s="104"/>
      <c r="B11" s="104"/>
      <c r="C11" s="22">
        <f>B10-A10</f>
        <v>5170.0804080982634</v>
      </c>
      <c r="D11" s="16"/>
      <c r="E11" s="105"/>
      <c r="F11" s="105"/>
      <c r="G11" s="26">
        <f>F10-E10</f>
        <v>18693.720408098277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7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72.756756756756758</v>
      </c>
      <c r="B3" s="110">
        <f>E3/D3</f>
        <v>73.930501930501933</v>
      </c>
      <c r="C3" s="111">
        <f>stock_prices!B2</f>
        <v>79.55</v>
      </c>
      <c r="D3" s="112">
        <f>SUM(D6:D505)</f>
        <v>259</v>
      </c>
      <c r="E3" s="113">
        <f>SUM(E6:E505)</f>
        <v>19148</v>
      </c>
      <c r="F3" s="113">
        <f>SUM(F6:F505)</f>
        <v>304</v>
      </c>
      <c r="G3" s="19">
        <f>(C3-A3)/B3</f>
        <v>9.1886881136411053E-2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1759.4499999999987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152</v>
      </c>
      <c r="G6" s="116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17"/>
      <c r="G7" s="117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17"/>
      <c r="G8" s="117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17"/>
      <c r="G9" s="117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17"/>
      <c r="G10" s="117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17"/>
      <c r="G11" s="117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17"/>
      <c r="G12" s="117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17"/>
      <c r="G13" s="117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17"/>
      <c r="G14" s="117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17"/>
      <c r="G15" s="117"/>
    </row>
    <row r="16" spans="1:8" x14ac:dyDescent="0.3">
      <c r="A16" s="36">
        <v>11</v>
      </c>
      <c r="B16" s="37" t="s">
        <v>59</v>
      </c>
      <c r="C16" s="38"/>
      <c r="D16" s="39"/>
      <c r="E16" s="39"/>
      <c r="F16" s="117">
        <v>152</v>
      </c>
      <c r="G16" s="117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17"/>
      <c r="G17" s="117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17"/>
      <c r="G18" s="117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E36" s="39"/>
      <c r="F36" s="117"/>
      <c r="G36" s="117"/>
    </row>
    <row r="37" spans="1:7" s="29" customFormat="1" ht="16.5" x14ac:dyDescent="0.3">
      <c r="A37" s="36">
        <v>32</v>
      </c>
      <c r="E37" s="39"/>
      <c r="F37" s="117"/>
      <c r="G37" s="117"/>
    </row>
    <row r="38" spans="1:7" s="29" customFormat="1" ht="16.5" x14ac:dyDescent="0.3">
      <c r="A38" s="36">
        <v>33</v>
      </c>
      <c r="E38" s="39"/>
      <c r="F38" s="117"/>
      <c r="G38" s="117"/>
    </row>
    <row r="39" spans="1:7" s="29" customFormat="1" ht="16.5" x14ac:dyDescent="0.3">
      <c r="A39" s="36">
        <v>34</v>
      </c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10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29.351288056206091</v>
      </c>
      <c r="B3" s="110">
        <f>E3/D3</f>
        <v>31.277907884465261</v>
      </c>
      <c r="C3" s="111">
        <f>stock_prices!B3</f>
        <v>33.19</v>
      </c>
      <c r="D3" s="112">
        <f>SUM(D6:D505)</f>
        <v>1281</v>
      </c>
      <c r="E3" s="113">
        <f>SUM(E6:E505)</f>
        <v>40067</v>
      </c>
      <c r="F3" s="113">
        <f>SUM(F6:F505)</f>
        <v>2468</v>
      </c>
      <c r="G3" s="19">
        <f>(C3-A3)/B3</f>
        <v>0.12272917862580165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4917.3899999999976</v>
      </c>
      <c r="H4" s="29"/>
    </row>
    <row r="5" spans="1:8" x14ac:dyDescent="0.3">
      <c r="A5" s="34" t="s">
        <v>43</v>
      </c>
      <c r="B5" s="35" t="s">
        <v>44</v>
      </c>
      <c r="C5" s="34" t="s">
        <v>95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1234</v>
      </c>
      <c r="G6" s="116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17"/>
      <c r="G7" s="117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17"/>
      <c r="G8" s="117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17"/>
      <c r="G9" s="117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17"/>
      <c r="G10" s="117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17"/>
      <c r="G11" s="117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17"/>
      <c r="G12" s="117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17"/>
      <c r="G13" s="117"/>
    </row>
    <row r="14" spans="1:8" x14ac:dyDescent="0.3">
      <c r="A14" s="36">
        <v>9</v>
      </c>
      <c r="B14" s="37" t="s">
        <v>59</v>
      </c>
      <c r="C14" s="38"/>
      <c r="D14" s="39"/>
      <c r="E14" s="39"/>
      <c r="F14" s="117">
        <v>1234</v>
      </c>
      <c r="G14" s="117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17"/>
      <c r="G15" s="117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17"/>
      <c r="G16" s="117"/>
    </row>
    <row r="17" spans="1:7" x14ac:dyDescent="0.3">
      <c r="A17" s="36">
        <v>12</v>
      </c>
      <c r="B17" s="37"/>
      <c r="C17" s="38"/>
      <c r="D17" s="39"/>
      <c r="E17" s="39"/>
      <c r="F17" s="117"/>
      <c r="G17" s="11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13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20.43888888888889</v>
      </c>
      <c r="B3" s="110">
        <f>E3/D3</f>
        <v>20.994444444444444</v>
      </c>
      <c r="C3" s="111">
        <f>stock_prices!B4</f>
        <v>21.89</v>
      </c>
      <c r="D3" s="112">
        <f>SUM(D6:D505)</f>
        <v>180</v>
      </c>
      <c r="E3" s="113">
        <f>SUM(E6:E505)</f>
        <v>3779</v>
      </c>
      <c r="F3" s="113">
        <f>SUM(F6:F505)</f>
        <v>100</v>
      </c>
      <c r="G3" s="19">
        <f>(C3-A3)/B3</f>
        <v>6.911881450119077E-2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261.20000000000027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50</v>
      </c>
      <c r="G6" s="116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17"/>
      <c r="G7" s="117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17"/>
      <c r="G8" s="117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17"/>
      <c r="G9" s="117"/>
    </row>
    <row r="10" spans="1:8" x14ac:dyDescent="0.3">
      <c r="A10" s="36">
        <v>5</v>
      </c>
      <c r="B10" s="37" t="s">
        <v>54</v>
      </c>
      <c r="C10" s="38"/>
      <c r="D10" s="39"/>
      <c r="E10" s="40"/>
      <c r="F10" s="117">
        <v>13</v>
      </c>
      <c r="G10" s="117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17"/>
      <c r="G11" s="117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17"/>
      <c r="G12" s="117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17"/>
      <c r="G13" s="117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17"/>
      <c r="G14" s="117"/>
    </row>
    <row r="15" spans="1:8" x14ac:dyDescent="0.3">
      <c r="A15" s="36">
        <v>10</v>
      </c>
      <c r="B15" s="37" t="s">
        <v>59</v>
      </c>
      <c r="C15" s="38"/>
      <c r="D15" s="39"/>
      <c r="E15" s="39"/>
      <c r="F15" s="117">
        <v>37</v>
      </c>
      <c r="G15" s="117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17"/>
      <c r="G16" s="117"/>
    </row>
    <row r="17" spans="1:7" x14ac:dyDescent="0.3">
      <c r="A17" s="36">
        <v>12</v>
      </c>
      <c r="B17" s="37"/>
      <c r="C17" s="38"/>
      <c r="D17" s="39"/>
      <c r="E17" s="39"/>
      <c r="F17" s="117"/>
      <c r="G17" s="11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63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17.331463825014023</v>
      </c>
      <c r="B3" s="110">
        <f>E3/D3</f>
        <v>18.004486819966349</v>
      </c>
      <c r="C3" s="111">
        <f>stock_prices!B5</f>
        <v>19.100000000000001</v>
      </c>
      <c r="D3" s="112">
        <f>SUM(D6:D505)</f>
        <v>3566</v>
      </c>
      <c r="E3" s="113">
        <f>SUM(E6:E505)</f>
        <v>64204</v>
      </c>
      <c r="F3" s="113">
        <f>SUM(F6:F505)</f>
        <v>2400</v>
      </c>
      <c r="G3" s="19">
        <f>(C3-A3)/B3</f>
        <v>9.8227524764812155E-2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6306.600000000004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1200</v>
      </c>
      <c r="G6" s="116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17"/>
      <c r="G7" s="117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17"/>
      <c r="G8" s="117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17"/>
      <c r="G9" s="117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17"/>
      <c r="G10" s="117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17"/>
      <c r="G11" s="117"/>
    </row>
    <row r="12" spans="1:8" x14ac:dyDescent="0.3">
      <c r="A12" s="36">
        <v>7</v>
      </c>
      <c r="B12" s="37" t="s">
        <v>64</v>
      </c>
      <c r="C12" s="38"/>
      <c r="D12" s="39"/>
      <c r="E12" s="39"/>
      <c r="F12" s="117">
        <v>1200</v>
      </c>
      <c r="G12" s="117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17"/>
      <c r="G13" s="117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17"/>
      <c r="G14" s="117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17"/>
      <c r="G15" s="117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17"/>
      <c r="G16" s="117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17"/>
      <c r="G17" s="117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17"/>
      <c r="G18" s="117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17"/>
      <c r="G19" s="117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8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2249.814727430115</v>
      </c>
      <c r="B3" s="110">
        <f>E3/D3</f>
        <v>2264.9107779384808</v>
      </c>
      <c r="C3" s="119">
        <f>H3*I3</f>
        <v>2266.9902500000003</v>
      </c>
      <c r="D3" s="112">
        <f>SUM(D7:D505)</f>
        <v>7.9490990000000004</v>
      </c>
      <c r="E3" s="113">
        <f>SUM(E7:E505)</f>
        <v>18004</v>
      </c>
      <c r="F3" s="113">
        <f>SUM(F7:G505)</f>
        <v>120</v>
      </c>
      <c r="G3" s="19">
        <f>(C3*D3+F3-E3)/E3</f>
        <v>7.5833108911770794E-3</v>
      </c>
      <c r="H3" s="120">
        <f>stock_prices!B6</f>
        <v>72.37</v>
      </c>
      <c r="I3" s="121">
        <f>投資!G2</f>
        <v>31.324999999999999</v>
      </c>
      <c r="J3" s="122"/>
    </row>
    <row r="4" spans="1:10" ht="18.75" x14ac:dyDescent="0.3">
      <c r="A4" s="109"/>
      <c r="B4" s="110"/>
      <c r="C4" s="119"/>
      <c r="D4" s="112"/>
      <c r="E4" s="113"/>
      <c r="F4" s="113"/>
      <c r="G4" s="33">
        <f>C3*D3+F3-E3</f>
        <v>136.52992928475214</v>
      </c>
      <c r="H4" s="120"/>
      <c r="I4" s="121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120</v>
      </c>
      <c r="G6" s="116"/>
      <c r="H6" s="123"/>
      <c r="I6" s="123"/>
      <c r="J6" s="123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17"/>
      <c r="G7" s="117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17">
        <v>2</v>
      </c>
      <c r="G8" s="117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17"/>
      <c r="G9" s="117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17"/>
      <c r="G10" s="117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17"/>
      <c r="G11" s="117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17">
        <v>4</v>
      </c>
      <c r="G12" s="117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17"/>
      <c r="G13" s="117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17">
        <v>25</v>
      </c>
      <c r="G14" s="117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17"/>
      <c r="G15" s="117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17">
        <v>28</v>
      </c>
      <c r="G16" s="117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17"/>
      <c r="G17" s="117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17">
        <v>29</v>
      </c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17">
        <v>32</v>
      </c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17"/>
      <c r="G20" s="117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17"/>
      <c r="G21" s="117"/>
      <c r="H21" s="44">
        <v>72.53</v>
      </c>
      <c r="I21" s="44">
        <v>31.419</v>
      </c>
      <c r="J21" s="44">
        <v>31.83</v>
      </c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11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1434.2399621729378</v>
      </c>
      <c r="B3" s="110">
        <f>E3/D3</f>
        <v>1446.5308654404562</v>
      </c>
      <c r="C3" s="124">
        <f>H3*I3</f>
        <v>1492.3230000000001</v>
      </c>
      <c r="D3" s="112">
        <f>SUM(D7:D505)</f>
        <v>5.5325470000000001</v>
      </c>
      <c r="E3" s="113">
        <f>SUM(E7:E505)</f>
        <v>8003</v>
      </c>
      <c r="F3" s="113">
        <f>SUM(F7:G505)</f>
        <v>68</v>
      </c>
      <c r="G3" s="19">
        <f>(C3*D3+F3-E3)/E3</f>
        <v>4.0153334584655857E-2</v>
      </c>
      <c r="H3" s="120">
        <f>stock_prices!B7</f>
        <v>47.64</v>
      </c>
      <c r="I3" s="125">
        <f>投資!G2</f>
        <v>31.324999999999999</v>
      </c>
      <c r="J3" s="122"/>
    </row>
    <row r="4" spans="1:10" ht="18.75" x14ac:dyDescent="0.3">
      <c r="A4" s="109"/>
      <c r="B4" s="110"/>
      <c r="C4" s="124"/>
      <c r="D4" s="112"/>
      <c r="E4" s="113"/>
      <c r="F4" s="113"/>
      <c r="G4" s="33">
        <f>C3*D3+F3-E3</f>
        <v>321.34713668100085</v>
      </c>
      <c r="H4" s="120"/>
      <c r="I4" s="125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26">
        <f>SUM(F7:G505)</f>
        <v>68</v>
      </c>
      <c r="G6" s="126"/>
      <c r="H6" s="123"/>
      <c r="I6" s="123"/>
      <c r="J6" s="123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17"/>
      <c r="G7" s="117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17"/>
      <c r="G8" s="117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17"/>
      <c r="G9" s="117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17">
        <v>14</v>
      </c>
      <c r="G10" s="117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17"/>
      <c r="G11" s="117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17"/>
      <c r="G12" s="117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17"/>
      <c r="G13" s="117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17">
        <v>54</v>
      </c>
      <c r="G14" s="117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17"/>
      <c r="G15" s="117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 t="s">
        <v>88</v>
      </c>
      <c r="C16" s="46">
        <f t="shared" si="0"/>
        <v>1483.9193699999998</v>
      </c>
      <c r="D16" s="39">
        <v>0.67393599999999998</v>
      </c>
      <c r="E16" s="39">
        <v>1000</v>
      </c>
      <c r="F16" s="117"/>
      <c r="G16" s="117"/>
      <c r="H16" s="44">
        <v>47.23</v>
      </c>
      <c r="I16" s="44">
        <v>31.419</v>
      </c>
      <c r="J16" s="44">
        <v>31.83</v>
      </c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17"/>
      <c r="G17" s="117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14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3087.2250127259626</v>
      </c>
      <c r="B3" s="110">
        <f>E3/D3</f>
        <v>3111.8569547931907</v>
      </c>
      <c r="C3" s="111">
        <f>H3*I3</f>
        <v>3311.0525000000002</v>
      </c>
      <c r="D3" s="112">
        <f>SUM(D7:D505)</f>
        <v>15.427123000000003</v>
      </c>
      <c r="E3" s="113">
        <f>SUM(E7:E505)</f>
        <v>48007</v>
      </c>
      <c r="F3" s="113">
        <f>SUM(F7:G505)</f>
        <v>380</v>
      </c>
      <c r="G3" s="19">
        <f>(C3*D3+F3-E3)/E3</f>
        <v>7.1927305954496493E-2</v>
      </c>
      <c r="H3" s="120">
        <f>stock_prices!B8</f>
        <v>105.7</v>
      </c>
      <c r="I3" s="127">
        <f>投資!G2</f>
        <v>31.324999999999999</v>
      </c>
      <c r="J3" s="122"/>
    </row>
    <row r="4" spans="1:10" ht="18.75" x14ac:dyDescent="0.3">
      <c r="A4" s="109"/>
      <c r="B4" s="110"/>
      <c r="C4" s="111"/>
      <c r="D4" s="112"/>
      <c r="E4" s="113"/>
      <c r="F4" s="113"/>
      <c r="G4" s="33">
        <f>C3*D3+F3-E3</f>
        <v>3453.014176957513</v>
      </c>
      <c r="H4" s="120"/>
      <c r="I4" s="127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16">
        <f>SUM(F7:G505)</f>
        <v>380</v>
      </c>
      <c r="G6" s="116"/>
      <c r="H6" s="123"/>
      <c r="I6" s="123"/>
      <c r="J6" s="123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17"/>
      <c r="G7" s="117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17"/>
      <c r="G8" s="117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17"/>
      <c r="G9" s="117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17"/>
      <c r="G10" s="117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17">
        <v>126</v>
      </c>
      <c r="G11" s="117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17"/>
      <c r="G12" s="117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17"/>
      <c r="G13" s="117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17"/>
      <c r="G14" s="117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17">
        <v>254</v>
      </c>
      <c r="G15" s="117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17"/>
      <c r="G16" s="117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 t="s">
        <v>88</v>
      </c>
      <c r="C17" s="43">
        <f t="shared" si="0"/>
        <v>3275.1165599999999</v>
      </c>
      <c r="D17" s="39">
        <v>0.30535299999999999</v>
      </c>
      <c r="E17" s="39">
        <v>1000</v>
      </c>
      <c r="F17" s="117"/>
      <c r="G17" s="117"/>
      <c r="H17" s="44">
        <v>104.24</v>
      </c>
      <c r="I17" s="44">
        <v>31.419</v>
      </c>
      <c r="J17" s="44">
        <v>31.83</v>
      </c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7" t="s">
        <v>37</v>
      </c>
      <c r="D1" s="107"/>
      <c r="E1" s="107"/>
      <c r="F1" s="108" t="s">
        <v>19</v>
      </c>
      <c r="G1" s="108"/>
      <c r="H1" s="118" t="s">
        <v>68</v>
      </c>
      <c r="I1" s="118"/>
      <c r="J1" s="118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9">
        <f>(E3-F3)/D3</f>
        <v>7113.0985728983114</v>
      </c>
      <c r="B3" s="110">
        <f>E3/D3</f>
        <v>7133.4711880290524</v>
      </c>
      <c r="C3" s="111">
        <f>H3*I3</f>
        <v>7796.7924999999996</v>
      </c>
      <c r="D3" s="112">
        <f>SUM(D7:D505)</f>
        <v>0.98170999999999986</v>
      </c>
      <c r="E3" s="113">
        <f>SUM(E7:E505)</f>
        <v>7003</v>
      </c>
      <c r="F3" s="113">
        <f>SUM(F7:G505)</f>
        <v>20</v>
      </c>
      <c r="G3" s="19">
        <f>(C3*D3+F3-E3)/E3</f>
        <v>9.5843090843209827E-2</v>
      </c>
      <c r="H3" s="120">
        <f>stock_prices!B9</f>
        <v>248.9</v>
      </c>
      <c r="I3" s="121">
        <f>投資!G2</f>
        <v>31.324999999999999</v>
      </c>
      <c r="J3" s="122"/>
    </row>
    <row r="4" spans="1:10" ht="18.75" x14ac:dyDescent="0.25">
      <c r="A4" s="109"/>
      <c r="B4" s="110"/>
      <c r="C4" s="111"/>
      <c r="D4" s="112"/>
      <c r="E4" s="113"/>
      <c r="F4" s="113"/>
      <c r="G4" s="33">
        <f>C3*D3+F3-E3</f>
        <v>671.18916517499838</v>
      </c>
      <c r="H4" s="120"/>
      <c r="I4" s="120"/>
      <c r="J4" s="122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8" t="s">
        <v>48</v>
      </c>
      <c r="G5" s="128"/>
      <c r="H5" s="123" t="s">
        <v>45</v>
      </c>
      <c r="I5" s="123" t="s">
        <v>70</v>
      </c>
      <c r="J5" s="123" t="s">
        <v>71</v>
      </c>
    </row>
    <row r="6" spans="1:10" x14ac:dyDescent="0.25">
      <c r="A6" s="53">
        <v>1</v>
      </c>
      <c r="B6" s="129" t="s">
        <v>49</v>
      </c>
      <c r="C6" s="129"/>
      <c r="D6" s="129"/>
      <c r="E6" s="129"/>
      <c r="F6" s="130">
        <f>SUM(F7:G505)</f>
        <v>20</v>
      </c>
      <c r="G6" s="130"/>
      <c r="H6" s="123"/>
      <c r="I6" s="123"/>
      <c r="J6" s="123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31"/>
      <c r="G7" s="131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31"/>
      <c r="G8" s="131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31">
        <v>5</v>
      </c>
      <c r="G9" s="131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31"/>
      <c r="G10" s="131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31"/>
      <c r="G11" s="131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31"/>
      <c r="G12" s="131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31">
        <v>15</v>
      </c>
      <c r="G13" s="131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31"/>
      <c r="G14" s="131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 t="s">
        <v>88</v>
      </c>
      <c r="C15" s="55">
        <f t="shared" si="0"/>
        <v>7681.3171199999997</v>
      </c>
      <c r="D15" s="56">
        <v>0.13019500000000001</v>
      </c>
      <c r="E15" s="56">
        <v>1000</v>
      </c>
      <c r="F15" s="131"/>
      <c r="G15" s="131"/>
      <c r="H15" s="57">
        <v>244.48</v>
      </c>
      <c r="I15" s="57">
        <v>31.419</v>
      </c>
      <c r="J15" s="57">
        <v>31.83</v>
      </c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31"/>
      <c r="G16" s="131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31"/>
      <c r="G17" s="131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31"/>
      <c r="G18" s="131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31"/>
      <c r="G19" s="131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31"/>
      <c r="G20" s="131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31"/>
      <c r="G21" s="131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31"/>
      <c r="G22" s="131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31"/>
      <c r="G23" s="131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31"/>
      <c r="G24" s="131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31"/>
      <c r="G25" s="131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31"/>
      <c r="G26" s="131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31"/>
      <c r="G27" s="131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31"/>
      <c r="G28" s="131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31"/>
      <c r="G29" s="131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31"/>
      <c r="G30" s="131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31"/>
      <c r="G31" s="131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31"/>
      <c r="G32" s="131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31"/>
      <c r="G33" s="131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31"/>
      <c r="G34" s="131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31"/>
      <c r="G35" s="131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31"/>
      <c r="G36" s="131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31"/>
      <c r="G37" s="131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31"/>
      <c r="G38" s="131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31"/>
      <c r="G39" s="131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31"/>
      <c r="G40" s="131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31"/>
      <c r="G41" s="131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31"/>
      <c r="G42" s="131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31"/>
      <c r="G43" s="131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31"/>
      <c r="G44" s="131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31"/>
      <c r="G45" s="131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31"/>
      <c r="G46" s="131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31"/>
      <c r="G47" s="131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31"/>
      <c r="G48" s="131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31"/>
      <c r="G49" s="131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31"/>
      <c r="G50" s="131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31"/>
      <c r="G51" s="131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31"/>
      <c r="G52" s="131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31"/>
      <c r="G53" s="131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31"/>
      <c r="G54" s="131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31"/>
      <c r="G55" s="131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31"/>
      <c r="G56" s="131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31"/>
      <c r="G57" s="131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31"/>
      <c r="G58" s="131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31"/>
      <c r="G59" s="131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31"/>
      <c r="G60" s="131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31"/>
      <c r="G61" s="131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31"/>
      <c r="G62" s="131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31"/>
      <c r="G63" s="131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31"/>
      <c r="G64" s="131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31"/>
      <c r="G65" s="131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31"/>
      <c r="G66" s="131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31"/>
      <c r="G67" s="131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31"/>
      <c r="G68" s="131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31"/>
      <c r="G69" s="131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31"/>
      <c r="G70" s="131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31"/>
      <c r="G71" s="131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31"/>
      <c r="G72" s="131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31"/>
      <c r="G73" s="131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31"/>
      <c r="G74" s="131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31"/>
      <c r="G75" s="131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31"/>
      <c r="G76" s="131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31"/>
      <c r="G77" s="131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31"/>
      <c r="G78" s="131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31"/>
      <c r="G79" s="131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31"/>
      <c r="G80" s="131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31"/>
      <c r="G81" s="131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31"/>
      <c r="G82" s="131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31"/>
      <c r="G83" s="131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31"/>
      <c r="G84" s="131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31"/>
      <c r="G85" s="131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31"/>
      <c r="G86" s="131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31"/>
      <c r="G87" s="131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31"/>
      <c r="G88" s="131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31"/>
      <c r="G89" s="131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31"/>
      <c r="G90" s="131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31"/>
      <c r="G91" s="131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31"/>
      <c r="G92" s="131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31"/>
      <c r="G93" s="131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31"/>
      <c r="G94" s="131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31"/>
      <c r="G95" s="131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31"/>
      <c r="G96" s="131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31"/>
      <c r="G97" s="131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31"/>
      <c r="G98" s="131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31"/>
      <c r="G99" s="131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31"/>
      <c r="G100" s="131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31"/>
      <c r="G101" s="131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31"/>
      <c r="G102" s="131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31"/>
      <c r="G103" s="131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31"/>
      <c r="G104" s="131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31"/>
      <c r="G105" s="131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31"/>
      <c r="G106" s="131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31"/>
      <c r="G107" s="131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31"/>
      <c r="G108" s="131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31"/>
      <c r="G109" s="131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31"/>
      <c r="G110" s="131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31"/>
      <c r="G111" s="131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31"/>
      <c r="G112" s="131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31"/>
      <c r="G113" s="131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31"/>
      <c r="G114" s="131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31"/>
      <c r="G115" s="131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31"/>
      <c r="G116" s="131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31"/>
      <c r="G117" s="131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31"/>
      <c r="G118" s="131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31"/>
      <c r="G119" s="131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31"/>
      <c r="G120" s="131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31"/>
      <c r="G121" s="131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31"/>
      <c r="G122" s="131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31"/>
      <c r="G123" s="131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31"/>
      <c r="G124" s="131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31"/>
      <c r="G125" s="131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31"/>
      <c r="G126" s="131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31"/>
      <c r="G127" s="131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31"/>
      <c r="G128" s="131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31"/>
      <c r="G129" s="131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31"/>
      <c r="G130" s="131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31"/>
      <c r="G131" s="131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31"/>
      <c r="G132" s="131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31"/>
      <c r="G133" s="131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31"/>
      <c r="G134" s="131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31"/>
      <c r="G135" s="131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31"/>
      <c r="G136" s="131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31"/>
      <c r="G137" s="131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31"/>
      <c r="G138" s="131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31"/>
      <c r="G139" s="131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31"/>
      <c r="G140" s="131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31"/>
      <c r="G141" s="131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31"/>
      <c r="G142" s="131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31"/>
      <c r="G143" s="131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31"/>
      <c r="G144" s="131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31"/>
      <c r="G145" s="131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31"/>
      <c r="G146" s="131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31"/>
      <c r="G147" s="131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31"/>
      <c r="G148" s="131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31"/>
      <c r="G149" s="131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31"/>
      <c r="G150" s="131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31"/>
      <c r="G151" s="131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31"/>
      <c r="G152" s="131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31"/>
      <c r="G153" s="131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31"/>
      <c r="G154" s="131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31"/>
      <c r="G155" s="131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31"/>
      <c r="G156" s="131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31"/>
      <c r="G157" s="131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31"/>
      <c r="G158" s="131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31"/>
      <c r="G159" s="131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31"/>
      <c r="G160" s="131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31"/>
      <c r="G161" s="131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31"/>
      <c r="G162" s="131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31"/>
      <c r="G163" s="131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31"/>
      <c r="G164" s="131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31"/>
      <c r="G165" s="131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31"/>
      <c r="G166" s="131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31"/>
      <c r="G167" s="131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31"/>
      <c r="G168" s="131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31"/>
      <c r="G169" s="131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31"/>
      <c r="G170" s="131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31"/>
      <c r="G171" s="131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31"/>
      <c r="G172" s="131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31"/>
      <c r="G173" s="131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31"/>
      <c r="G174" s="131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31"/>
      <c r="G175" s="131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31"/>
      <c r="G176" s="131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31"/>
      <c r="G177" s="131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31"/>
      <c r="G178" s="131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31"/>
      <c r="G179" s="131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31"/>
      <c r="G180" s="131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31"/>
      <c r="G181" s="131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31"/>
      <c r="G182" s="131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31"/>
      <c r="G183" s="131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31"/>
      <c r="G184" s="131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31"/>
      <c r="G185" s="131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31"/>
      <c r="G186" s="131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31"/>
      <c r="G187" s="131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31"/>
      <c r="G188" s="131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31"/>
      <c r="G189" s="131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31"/>
      <c r="G190" s="131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31"/>
      <c r="G191" s="131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31"/>
      <c r="G192" s="131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31"/>
      <c r="G193" s="131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31"/>
      <c r="G194" s="131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31"/>
      <c r="G195" s="131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31"/>
      <c r="G196" s="131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31"/>
      <c r="G197" s="131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31"/>
      <c r="G198" s="131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31"/>
      <c r="G199" s="131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31"/>
      <c r="G200" s="131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31"/>
      <c r="G201" s="131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31"/>
      <c r="G202" s="131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31"/>
      <c r="G203" s="131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31"/>
      <c r="G204" s="131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31"/>
      <c r="G205" s="131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31"/>
      <c r="G206" s="131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31"/>
      <c r="G207" s="131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31"/>
      <c r="G208" s="131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31"/>
      <c r="G209" s="131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31"/>
      <c r="G210" s="131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31"/>
      <c r="G211" s="131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31"/>
      <c r="G212" s="131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31"/>
      <c r="G213" s="131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31"/>
      <c r="G214" s="131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31"/>
      <c r="G215" s="131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31"/>
      <c r="G216" s="131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31"/>
      <c r="G217" s="131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31"/>
      <c r="G218" s="131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31"/>
      <c r="G219" s="131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31"/>
      <c r="G220" s="131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31"/>
      <c r="G221" s="131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31"/>
      <c r="G222" s="131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31"/>
      <c r="G223" s="131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31"/>
      <c r="G224" s="131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31"/>
      <c r="G225" s="131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31"/>
      <c r="G226" s="131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31"/>
      <c r="G227" s="131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31"/>
      <c r="G228" s="131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31"/>
      <c r="G229" s="131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31"/>
      <c r="G230" s="131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31"/>
      <c r="G231" s="131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31"/>
      <c r="G232" s="131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31"/>
      <c r="G233" s="131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31"/>
      <c r="G234" s="131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31"/>
      <c r="G235" s="131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31"/>
      <c r="G236" s="131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31"/>
      <c r="G237" s="131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31"/>
      <c r="G238" s="131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31"/>
      <c r="G239" s="131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31"/>
      <c r="G240" s="131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31"/>
      <c r="G241" s="131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31"/>
      <c r="G242" s="131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31"/>
      <c r="G243" s="131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31"/>
      <c r="G244" s="131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31"/>
      <c r="G245" s="131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31"/>
      <c r="G246" s="131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31"/>
      <c r="G247" s="131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31"/>
      <c r="G248" s="131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31"/>
      <c r="G249" s="131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31"/>
      <c r="G250" s="131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31"/>
      <c r="G251" s="131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31"/>
      <c r="G252" s="131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31"/>
      <c r="G253" s="131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31"/>
      <c r="G254" s="131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31"/>
      <c r="G255" s="131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31"/>
      <c r="G256" s="131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31"/>
      <c r="G257" s="131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31"/>
      <c r="G258" s="131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31"/>
      <c r="G259" s="131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31"/>
      <c r="G260" s="131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31"/>
      <c r="G261" s="131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31"/>
      <c r="G262" s="131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31"/>
      <c r="G263" s="131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31"/>
      <c r="G264" s="131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31"/>
      <c r="G265" s="131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31"/>
      <c r="G266" s="131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31"/>
      <c r="G267" s="131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31"/>
      <c r="G268" s="131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31"/>
      <c r="G269" s="131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31"/>
      <c r="G270" s="131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31"/>
      <c r="G271" s="131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31"/>
      <c r="G272" s="131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31"/>
      <c r="G273" s="131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31"/>
      <c r="G274" s="131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31"/>
      <c r="G275" s="131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31"/>
      <c r="G276" s="131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31"/>
      <c r="G277" s="131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31"/>
      <c r="G278" s="131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31"/>
      <c r="G279" s="131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31"/>
      <c r="G280" s="131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31"/>
      <c r="G281" s="131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31"/>
      <c r="G282" s="131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31"/>
      <c r="G283" s="131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31"/>
      <c r="G284" s="131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31"/>
      <c r="G285" s="131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31"/>
      <c r="G286" s="131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31"/>
      <c r="G287" s="131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31"/>
      <c r="G288" s="131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31"/>
      <c r="G289" s="131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31"/>
      <c r="G290" s="131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31"/>
      <c r="G291" s="131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31"/>
      <c r="G292" s="131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31"/>
      <c r="G293" s="131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31"/>
      <c r="G294" s="131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31"/>
      <c r="G295" s="131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31"/>
      <c r="G296" s="131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31"/>
      <c r="G297" s="131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31"/>
      <c r="G298" s="131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31"/>
      <c r="G299" s="131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31"/>
      <c r="G300" s="131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31"/>
      <c r="G301" s="131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31"/>
      <c r="G302" s="131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31"/>
      <c r="G303" s="131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31"/>
      <c r="G304" s="131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31"/>
      <c r="G305" s="131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31"/>
      <c r="G306" s="131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31"/>
      <c r="G307" s="131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31"/>
      <c r="G308" s="131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31"/>
      <c r="G309" s="131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31"/>
      <c r="G310" s="131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31"/>
      <c r="G311" s="131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31"/>
      <c r="G312" s="131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31"/>
      <c r="G313" s="131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31"/>
      <c r="G314" s="131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31"/>
      <c r="G315" s="131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31"/>
      <c r="G316" s="131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31"/>
      <c r="G317" s="131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31"/>
      <c r="G318" s="131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31"/>
      <c r="G319" s="131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31"/>
      <c r="G320" s="131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31"/>
      <c r="G321" s="131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31"/>
      <c r="G322" s="131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31"/>
      <c r="G323" s="131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31"/>
      <c r="G324" s="131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31"/>
      <c r="G325" s="131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31"/>
      <c r="G326" s="131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31"/>
      <c r="G327" s="131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31"/>
      <c r="G328" s="131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31"/>
      <c r="G329" s="131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31"/>
      <c r="G330" s="131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31"/>
      <c r="G331" s="131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31"/>
      <c r="G332" s="131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31"/>
      <c r="G333" s="131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31"/>
      <c r="G334" s="131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31"/>
      <c r="G335" s="131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31"/>
      <c r="G336" s="131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31"/>
      <c r="G337" s="131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31"/>
      <c r="G338" s="131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31"/>
      <c r="G339" s="131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31"/>
      <c r="G340" s="131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31"/>
      <c r="G341" s="131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31"/>
      <c r="G342" s="131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31"/>
      <c r="G343" s="131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31"/>
      <c r="G344" s="131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31"/>
      <c r="G345" s="131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31"/>
      <c r="G346" s="131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31"/>
      <c r="G347" s="131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31"/>
      <c r="G348" s="131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31"/>
      <c r="G349" s="131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31"/>
      <c r="G350" s="131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31"/>
      <c r="G351" s="131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31"/>
      <c r="G352" s="131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31"/>
      <c r="G353" s="131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31"/>
      <c r="G354" s="131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31"/>
      <c r="G355" s="131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31"/>
      <c r="G356" s="131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31"/>
      <c r="G357" s="131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31"/>
      <c r="G358" s="131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31"/>
      <c r="G359" s="131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31"/>
      <c r="G360" s="131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31"/>
      <c r="G361" s="131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31"/>
      <c r="G362" s="131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31"/>
      <c r="G363" s="131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31"/>
      <c r="G364" s="131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31"/>
      <c r="G365" s="131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31"/>
      <c r="G366" s="131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31"/>
      <c r="G367" s="131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31"/>
      <c r="G368" s="131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31"/>
      <c r="G369" s="131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31"/>
      <c r="G370" s="131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31"/>
      <c r="G371" s="131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31"/>
      <c r="G372" s="131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31"/>
      <c r="G373" s="131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31"/>
      <c r="G374" s="131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31"/>
      <c r="G375" s="131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31"/>
      <c r="G376" s="131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31"/>
      <c r="G377" s="131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31"/>
      <c r="G378" s="131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31"/>
      <c r="G379" s="131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31"/>
      <c r="G380" s="131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31"/>
      <c r="G381" s="131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31"/>
      <c r="G382" s="131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31"/>
      <c r="G383" s="131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31"/>
      <c r="G384" s="131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31"/>
      <c r="G385" s="131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31"/>
      <c r="G386" s="131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31"/>
      <c r="G387" s="131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31"/>
      <c r="G388" s="131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31"/>
      <c r="G389" s="131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31"/>
      <c r="G390" s="131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31"/>
      <c r="G391" s="131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31"/>
      <c r="G392" s="131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31"/>
      <c r="G393" s="131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31"/>
      <c r="G394" s="131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31"/>
      <c r="G395" s="131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31"/>
      <c r="G396" s="131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31"/>
      <c r="G397" s="131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31"/>
      <c r="G398" s="131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31"/>
      <c r="G399" s="131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31"/>
      <c r="G400" s="131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31"/>
      <c r="G401" s="131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31"/>
      <c r="G402" s="131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31"/>
      <c r="G403" s="131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31"/>
      <c r="G404" s="131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31"/>
      <c r="G405" s="131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31"/>
      <c r="G406" s="131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31"/>
      <c r="G407" s="131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31"/>
      <c r="G408" s="131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31"/>
      <c r="G409" s="131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31"/>
      <c r="G410" s="131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31"/>
      <c r="G411" s="131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31"/>
      <c r="G412" s="131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31"/>
      <c r="G413" s="131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31"/>
      <c r="G414" s="131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31"/>
      <c r="G415" s="131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31"/>
      <c r="G416" s="131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31"/>
      <c r="G417" s="131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31"/>
      <c r="G418" s="131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31"/>
      <c r="G419" s="131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31"/>
      <c r="G420" s="131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31"/>
      <c r="G421" s="131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31"/>
      <c r="G422" s="131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31"/>
      <c r="G423" s="131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31"/>
      <c r="G424" s="131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31"/>
      <c r="G425" s="131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31"/>
      <c r="G426" s="131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31"/>
      <c r="G427" s="131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31"/>
      <c r="G428" s="131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31"/>
      <c r="G429" s="131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31"/>
      <c r="G430" s="131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31"/>
      <c r="G431" s="131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31"/>
      <c r="G432" s="131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31"/>
      <c r="G433" s="131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31"/>
      <c r="G434" s="131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31"/>
      <c r="G435" s="131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31"/>
      <c r="G436" s="131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31"/>
      <c r="G437" s="131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31"/>
      <c r="G438" s="131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31"/>
      <c r="G439" s="131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31"/>
      <c r="G440" s="131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31"/>
      <c r="G441" s="131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31"/>
      <c r="G442" s="131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31"/>
      <c r="G443" s="131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31"/>
      <c r="G444" s="131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31"/>
      <c r="G445" s="131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31"/>
      <c r="G446" s="131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31"/>
      <c r="G447" s="131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31"/>
      <c r="G448" s="131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31"/>
      <c r="G449" s="131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31"/>
      <c r="G450" s="131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31"/>
      <c r="G451" s="131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31"/>
      <c r="G452" s="131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31"/>
      <c r="G453" s="131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31"/>
      <c r="G454" s="131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31"/>
      <c r="G455" s="131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31"/>
      <c r="G456" s="131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31"/>
      <c r="G457" s="131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31"/>
      <c r="G458" s="131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31"/>
      <c r="G459" s="131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31"/>
      <c r="G460" s="131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31"/>
      <c r="G461" s="131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31"/>
      <c r="G462" s="131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31"/>
      <c r="G463" s="131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31"/>
      <c r="G464" s="131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31"/>
      <c r="G465" s="131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31"/>
      <c r="G466" s="131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31"/>
      <c r="G467" s="131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31"/>
      <c r="G468" s="131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31"/>
      <c r="G469" s="131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31"/>
      <c r="G470" s="131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31"/>
      <c r="G471" s="131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31"/>
      <c r="G472" s="131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31"/>
      <c r="G473" s="131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31"/>
      <c r="G474" s="131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31"/>
      <c r="G475" s="131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31"/>
      <c r="G476" s="131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31"/>
      <c r="G477" s="131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31"/>
      <c r="G478" s="131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31"/>
      <c r="G479" s="131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31"/>
      <c r="G480" s="131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31"/>
      <c r="G481" s="131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31"/>
      <c r="G482" s="131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31"/>
      <c r="G483" s="131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31"/>
      <c r="G484" s="131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31"/>
      <c r="G485" s="131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31"/>
      <c r="G486" s="131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31"/>
      <c r="G487" s="131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31"/>
      <c r="G488" s="131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31"/>
      <c r="G489" s="131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31"/>
      <c r="G490" s="131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31"/>
      <c r="G491" s="131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31"/>
      <c r="G492" s="131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31"/>
      <c r="G493" s="131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31"/>
      <c r="G494" s="131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31"/>
      <c r="G495" s="131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31"/>
      <c r="G496" s="131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31"/>
      <c r="G497" s="131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31"/>
      <c r="G498" s="131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31"/>
      <c r="G499" s="131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31"/>
      <c r="G500" s="131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31"/>
      <c r="G501" s="131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31"/>
      <c r="G502" s="131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31"/>
      <c r="G503" s="131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31"/>
      <c r="G504" s="131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31"/>
      <c r="G505" s="131"/>
      <c r="H505" s="57"/>
      <c r="I505" s="57"/>
      <c r="J505" s="5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9"/>
  <sheetViews>
    <sheetView tabSelected="1" workbookViewId="0">
      <selection activeCell="M12" sqref="M12"/>
    </sheetView>
  </sheetViews>
  <sheetFormatPr defaultRowHeight="16.5" x14ac:dyDescent="0.25"/>
  <cols>
    <col min="1" max="2" width="11.8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62" t="s">
        <v>91</v>
      </c>
      <c r="B2">
        <v>79.55</v>
      </c>
    </row>
    <row r="3" spans="1:2" x14ac:dyDescent="0.25">
      <c r="A3" s="62" t="s">
        <v>92</v>
      </c>
      <c r="B3">
        <v>33.19</v>
      </c>
    </row>
    <row r="4" spans="1:2" x14ac:dyDescent="0.25">
      <c r="A4" s="62" t="s">
        <v>93</v>
      </c>
      <c r="B4">
        <v>21.89</v>
      </c>
    </row>
    <row r="5" spans="1:2" x14ac:dyDescent="0.25">
      <c r="A5" s="62" t="s">
        <v>94</v>
      </c>
      <c r="B5">
        <v>19.100000000000001</v>
      </c>
    </row>
    <row r="6" spans="1:2" x14ac:dyDescent="0.25">
      <c r="A6" s="62" t="s">
        <v>8</v>
      </c>
      <c r="B6">
        <v>72.37</v>
      </c>
    </row>
    <row r="7" spans="1:2" x14ac:dyDescent="0.25">
      <c r="A7" s="62" t="s">
        <v>11</v>
      </c>
      <c r="B7">
        <v>47.64</v>
      </c>
    </row>
    <row r="8" spans="1:2" x14ac:dyDescent="0.25">
      <c r="A8" s="62" t="s">
        <v>14</v>
      </c>
      <c r="B8">
        <v>105.7</v>
      </c>
    </row>
    <row r="9" spans="1:2" x14ac:dyDescent="0.25">
      <c r="A9" s="62" t="s">
        <v>19</v>
      </c>
      <c r="B9">
        <v>248.9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2024-02-05T10:09:01Z</cp:lastPrinted>
  <dcterms:created xsi:type="dcterms:W3CDTF">2006-09-16T00:00:00Z</dcterms:created>
  <dcterms:modified xsi:type="dcterms:W3CDTF">2024-02-11T16:02:26Z</dcterms:modified>
  <dc:language>en-US</dc:language>
</cp:coreProperties>
</file>